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5910" yWindow="180" windowWidth="19200" windowHeight="11865"/>
  </bookViews>
  <sheets>
    <sheet name="일본" sheetId="4" r:id="rId1"/>
    <sheet name="중국" sheetId="5" r:id="rId2"/>
    <sheet name="미주&amp;대양주" sheetId="7" r:id="rId3"/>
    <sheet name="동남아" sheetId="1" r:id="rId4"/>
    <sheet name="유럽&amp;특수" sheetId="6" r:id="rId5"/>
  </sheets>
  <definedNames>
    <definedName name="_xlnm._FilterDatabase" localSheetId="0" hidden="1">일본!$A$114:$D$132</definedName>
    <definedName name="_xlnm._FilterDatabase" localSheetId="1" hidden="1">중국!$A$183:$D$215</definedName>
  </definedNames>
  <calcPr calcId="124519"/>
</workbook>
</file>

<file path=xl/calcChain.xml><?xml version="1.0" encoding="utf-8"?>
<calcChain xmlns="http://schemas.openxmlformats.org/spreadsheetml/2006/main">
  <c r="I71" i="7"/>
  <c r="F70"/>
  <c r="H70" s="1"/>
  <c r="J70" s="1"/>
  <c r="H69"/>
  <c r="F69"/>
  <c r="I68"/>
  <c r="H67"/>
  <c r="J67" s="1"/>
  <c r="H66"/>
  <c r="H68" s="1"/>
  <c r="J68" s="1"/>
  <c r="I65"/>
  <c r="F64"/>
  <c r="H64" s="1"/>
  <c r="J64" s="1"/>
  <c r="H63"/>
  <c r="H65" s="1"/>
  <c r="F63"/>
  <c r="F62"/>
  <c r="H62" s="1"/>
  <c r="J62" s="1"/>
  <c r="I59"/>
  <c r="J58"/>
  <c r="H58"/>
  <c r="J57"/>
  <c r="H57"/>
  <c r="H56"/>
  <c r="H55"/>
  <c r="H59" s="1"/>
  <c r="I54"/>
  <c r="J53"/>
  <c r="H53"/>
  <c r="J52"/>
  <c r="H52"/>
  <c r="J51"/>
  <c r="H51"/>
  <c r="J50"/>
  <c r="H50"/>
  <c r="H49"/>
  <c r="F49"/>
  <c r="F48"/>
  <c r="H48" s="1"/>
  <c r="I45"/>
  <c r="F44"/>
  <c r="H44" s="1"/>
  <c r="J44" s="1"/>
  <c r="H43"/>
  <c r="H45" s="1"/>
  <c r="I42"/>
  <c r="J41"/>
  <c r="H41"/>
  <c r="F40"/>
  <c r="H40" s="1"/>
  <c r="H39"/>
  <c r="J39" s="1"/>
  <c r="H36"/>
  <c r="J36" s="1"/>
  <c r="I35"/>
  <c r="J34"/>
  <c r="H34"/>
  <c r="J33"/>
  <c r="H33"/>
  <c r="H35" s="1"/>
  <c r="F32"/>
  <c r="H32" s="1"/>
  <c r="J32" s="1"/>
  <c r="H31"/>
  <c r="J31" s="1"/>
  <c r="H30"/>
  <c r="J30" s="1"/>
  <c r="F30"/>
  <c r="J29"/>
  <c r="H29"/>
  <c r="I28"/>
  <c r="H27"/>
  <c r="J27" s="1"/>
  <c r="F27"/>
  <c r="H26"/>
  <c r="H28" s="1"/>
  <c r="J28" s="1"/>
  <c r="F26"/>
  <c r="J25"/>
  <c r="H25"/>
  <c r="I22"/>
  <c r="H21"/>
  <c r="J21" s="1"/>
  <c r="H20"/>
  <c r="J20" s="1"/>
  <c r="H19"/>
  <c r="J18"/>
  <c r="H18"/>
  <c r="H22" s="1"/>
  <c r="J22" s="1"/>
  <c r="I17"/>
  <c r="H16"/>
  <c r="H17" s="1"/>
  <c r="J17" s="1"/>
  <c r="F16"/>
  <c r="J15"/>
  <c r="H15"/>
  <c r="J14"/>
  <c r="H14"/>
  <c r="I13"/>
  <c r="H12"/>
  <c r="J12" s="1"/>
  <c r="H11"/>
  <c r="J11" s="1"/>
  <c r="H10"/>
  <c r="H13" s="1"/>
  <c r="J13" s="1"/>
  <c r="I9"/>
  <c r="J9" s="1"/>
  <c r="H8"/>
  <c r="H7"/>
  <c r="J7" s="1"/>
  <c r="H6"/>
  <c r="H9" s="1"/>
  <c r="H5"/>
  <c r="J5" s="1"/>
  <c r="F5"/>
  <c r="I4"/>
  <c r="J4" s="1"/>
  <c r="H3"/>
  <c r="J3" s="1"/>
  <c r="H2"/>
  <c r="H4" s="1"/>
  <c r="J48" l="1"/>
  <c r="H54"/>
  <c r="J54" s="1"/>
  <c r="J35"/>
  <c r="J42"/>
  <c r="J59"/>
  <c r="H71"/>
  <c r="J71" s="1"/>
  <c r="J40"/>
  <c r="H42"/>
  <c r="J45"/>
  <c r="J65"/>
  <c r="J2"/>
  <c r="J6"/>
  <c r="J10"/>
  <c r="J16"/>
  <c r="J43"/>
  <c r="J55"/>
  <c r="J63"/>
  <c r="J66"/>
  <c r="J69"/>
  <c r="I61" i="6" l="1"/>
  <c r="J60"/>
  <c r="G60"/>
  <c r="J59"/>
  <c r="G59"/>
  <c r="J58"/>
  <c r="G58"/>
  <c r="J57"/>
  <c r="G57"/>
  <c r="J56"/>
  <c r="G56"/>
  <c r="J55"/>
  <c r="G55"/>
  <c r="J54"/>
  <c r="G54"/>
  <c r="J53"/>
  <c r="G53"/>
  <c r="J52"/>
  <c r="G52"/>
  <c r="J51"/>
  <c r="G51"/>
  <c r="J50"/>
  <c r="G50"/>
  <c r="G49"/>
  <c r="H49" s="1"/>
  <c r="J49" s="1"/>
  <c r="J48"/>
  <c r="G48"/>
  <c r="J47"/>
  <c r="G47"/>
  <c r="J46"/>
  <c r="G46"/>
  <c r="J45"/>
  <c r="G45"/>
  <c r="M44"/>
  <c r="J44"/>
  <c r="G44"/>
  <c r="J43"/>
  <c r="G43"/>
  <c r="J42"/>
  <c r="G42"/>
  <c r="J41"/>
  <c r="G41"/>
  <c r="J40"/>
  <c r="G40"/>
  <c r="J39"/>
  <c r="G39"/>
  <c r="G38"/>
  <c r="G37"/>
  <c r="J36"/>
  <c r="G36"/>
  <c r="M35"/>
  <c r="G35"/>
  <c r="H35" s="1"/>
  <c r="J35" s="1"/>
  <c r="J33"/>
  <c r="G33"/>
  <c r="J32"/>
  <c r="G32"/>
  <c r="J31"/>
  <c r="G31"/>
  <c r="J30"/>
  <c r="G30"/>
  <c r="J29"/>
  <c r="G29"/>
  <c r="J28"/>
  <c r="G28"/>
  <c r="J27"/>
  <c r="G27"/>
  <c r="M26"/>
  <c r="J26"/>
  <c r="G26"/>
  <c r="J25"/>
  <c r="G25"/>
  <c r="M24"/>
  <c r="J24"/>
  <c r="G24"/>
  <c r="J23"/>
  <c r="G23"/>
  <c r="G22"/>
  <c r="J21"/>
  <c r="G21"/>
  <c r="M20"/>
  <c r="J20"/>
  <c r="G20"/>
  <c r="J18"/>
  <c r="G18"/>
  <c r="J17"/>
  <c r="G17"/>
  <c r="J16"/>
  <c r="G16"/>
  <c r="J15"/>
  <c r="G15"/>
  <c r="M14"/>
  <c r="J14"/>
  <c r="G14"/>
  <c r="J13"/>
  <c r="G13"/>
  <c r="J12"/>
  <c r="G12"/>
  <c r="J11"/>
  <c r="G11"/>
  <c r="M10"/>
  <c r="J10"/>
  <c r="G10"/>
  <c r="J9"/>
  <c r="G9"/>
  <c r="J8"/>
  <c r="G8"/>
  <c r="M7"/>
  <c r="G7"/>
  <c r="H7" s="1"/>
  <c r="J7" s="1"/>
  <c r="J6"/>
  <c r="G6"/>
  <c r="J5"/>
  <c r="G5"/>
  <c r="G4"/>
  <c r="M3"/>
  <c r="G3"/>
  <c r="H37" l="1"/>
  <c r="J37" s="1"/>
  <c r="G61"/>
  <c r="H3"/>
  <c r="H61" l="1"/>
  <c r="J3"/>
  <c r="G185" i="5" l="1"/>
  <c r="G184"/>
  <c r="G183"/>
  <c r="H175"/>
  <c r="H176" s="1"/>
  <c r="F174"/>
  <c r="G174" s="1"/>
  <c r="I174" s="1"/>
  <c r="G173"/>
  <c r="I173" s="1"/>
  <c r="F173"/>
  <c r="F172"/>
  <c r="G172" s="1"/>
  <c r="H171"/>
  <c r="F170"/>
  <c r="G170" s="1"/>
  <c r="H169"/>
  <c r="F168"/>
  <c r="G168" s="1"/>
  <c r="H167"/>
  <c r="F166"/>
  <c r="G166" s="1"/>
  <c r="I166" s="1"/>
  <c r="G165"/>
  <c r="I165" s="1"/>
  <c r="F165"/>
  <c r="F164"/>
  <c r="G164" s="1"/>
  <c r="H163"/>
  <c r="F162"/>
  <c r="G162" s="1"/>
  <c r="I162" s="1"/>
  <c r="F161"/>
  <c r="G161" s="1"/>
  <c r="H160"/>
  <c r="F159"/>
  <c r="G158"/>
  <c r="I158" s="1"/>
  <c r="F158"/>
  <c r="F157"/>
  <c r="G157" s="1"/>
  <c r="I157" s="1"/>
  <c r="G156"/>
  <c r="I156" s="1"/>
  <c r="F156"/>
  <c r="F155"/>
  <c r="F154"/>
  <c r="F153"/>
  <c r="F152"/>
  <c r="G152" s="1"/>
  <c r="I152" s="1"/>
  <c r="F151"/>
  <c r="F150"/>
  <c r="F149"/>
  <c r="G149" s="1"/>
  <c r="F148"/>
  <c r="G148" s="1"/>
  <c r="I148" s="1"/>
  <c r="F147"/>
  <c r="F146"/>
  <c r="F145"/>
  <c r="F144"/>
  <c r="G144" s="1"/>
  <c r="H143"/>
  <c r="F142"/>
  <c r="G142" s="1"/>
  <c r="I142" s="1"/>
  <c r="F141"/>
  <c r="G141" s="1"/>
  <c r="H140"/>
  <c r="F139"/>
  <c r="G139" s="1"/>
  <c r="I139" s="1"/>
  <c r="F138"/>
  <c r="G138" s="1"/>
  <c r="H137"/>
  <c r="I137" s="1"/>
  <c r="F136"/>
  <c r="G136" s="1"/>
  <c r="I136" s="1"/>
  <c r="G135"/>
  <c r="I135" s="1"/>
  <c r="F135"/>
  <c r="F134"/>
  <c r="G133"/>
  <c r="G137" s="1"/>
  <c r="F133"/>
  <c r="H132"/>
  <c r="F131"/>
  <c r="F130"/>
  <c r="F129"/>
  <c r="F128"/>
  <c r="F127"/>
  <c r="G127" s="1"/>
  <c r="I127" s="1"/>
  <c r="F126"/>
  <c r="G126" s="1"/>
  <c r="I126" s="1"/>
  <c r="F125"/>
  <c r="F124"/>
  <c r="F123"/>
  <c r="F122"/>
  <c r="F121"/>
  <c r="F120"/>
  <c r="G120" s="1"/>
  <c r="I120" s="1"/>
  <c r="F119"/>
  <c r="G119" s="1"/>
  <c r="I119" s="1"/>
  <c r="F118"/>
  <c r="F117"/>
  <c r="G117" s="1"/>
  <c r="I117" s="1"/>
  <c r="F116"/>
  <c r="G116" s="1"/>
  <c r="I116" s="1"/>
  <c r="F115"/>
  <c r="F114"/>
  <c r="G114" s="1"/>
  <c r="H113"/>
  <c r="F112"/>
  <c r="G112" s="1"/>
  <c r="I112" s="1"/>
  <c r="F111"/>
  <c r="F110"/>
  <c r="G110" s="1"/>
  <c r="I110" s="1"/>
  <c r="F109"/>
  <c r="G109" s="1"/>
  <c r="I109" s="1"/>
  <c r="F108"/>
  <c r="G108" s="1"/>
  <c r="H107"/>
  <c r="F106"/>
  <c r="G106" s="1"/>
  <c r="I106" s="1"/>
  <c r="F105"/>
  <c r="G105" s="1"/>
  <c r="I105" s="1"/>
  <c r="F104"/>
  <c r="G104" s="1"/>
  <c r="I104" s="1"/>
  <c r="F103"/>
  <c r="G103" s="1"/>
  <c r="H102"/>
  <c r="F101"/>
  <c r="G101" s="1"/>
  <c r="I101" s="1"/>
  <c r="F100"/>
  <c r="G100" s="1"/>
  <c r="I100" s="1"/>
  <c r="F99"/>
  <c r="G99" s="1"/>
  <c r="I99" s="1"/>
  <c r="F98"/>
  <c r="F97"/>
  <c r="G97" s="1"/>
  <c r="I97" s="1"/>
  <c r="F96"/>
  <c r="G96" s="1"/>
  <c r="H95"/>
  <c r="F94"/>
  <c r="F93"/>
  <c r="G93" s="1"/>
  <c r="I93" s="1"/>
  <c r="G92"/>
  <c r="F92"/>
  <c r="I91"/>
  <c r="F91"/>
  <c r="H90"/>
  <c r="F89"/>
  <c r="F88"/>
  <c r="G88" s="1"/>
  <c r="I88" s="1"/>
  <c r="G87"/>
  <c r="G90" s="1"/>
  <c r="I90" s="1"/>
  <c r="F87"/>
  <c r="H86"/>
  <c r="G85"/>
  <c r="I85" s="1"/>
  <c r="F85"/>
  <c r="F84"/>
  <c r="G84" s="1"/>
  <c r="H83"/>
  <c r="F82"/>
  <c r="G82" s="1"/>
  <c r="I82" s="1"/>
  <c r="G81"/>
  <c r="G83" s="1"/>
  <c r="F81"/>
  <c r="H80"/>
  <c r="F79"/>
  <c r="F78"/>
  <c r="F77"/>
  <c r="G77" s="1"/>
  <c r="F76"/>
  <c r="G76" s="1"/>
  <c r="I76" s="1"/>
  <c r="G75"/>
  <c r="I75" s="1"/>
  <c r="F75"/>
  <c r="F74"/>
  <c r="G74" s="1"/>
  <c r="H73"/>
  <c r="F72"/>
  <c r="G72" s="1"/>
  <c r="I72" s="1"/>
  <c r="G71"/>
  <c r="I71" s="1"/>
  <c r="F71"/>
  <c r="F70"/>
  <c r="G70" s="1"/>
  <c r="I70" s="1"/>
  <c r="F69"/>
  <c r="G69" s="1"/>
  <c r="I69" s="1"/>
  <c r="F68"/>
  <c r="G68" s="1"/>
  <c r="I68" s="1"/>
  <c r="F67"/>
  <c r="F66"/>
  <c r="G66" s="1"/>
  <c r="H65"/>
  <c r="F64"/>
  <c r="F63"/>
  <c r="G63" s="1"/>
  <c r="I63" s="1"/>
  <c r="F62"/>
  <c r="F61"/>
  <c r="G61" s="1"/>
  <c r="H60"/>
  <c r="F59"/>
  <c r="G59" s="1"/>
  <c r="I59" s="1"/>
  <c r="F58"/>
  <c r="G58" s="1"/>
  <c r="I58" s="1"/>
  <c r="G57"/>
  <c r="I57" s="1"/>
  <c r="F57"/>
  <c r="H56"/>
  <c r="F55"/>
  <c r="F54"/>
  <c r="F53"/>
  <c r="G53" s="1"/>
  <c r="I53" s="1"/>
  <c r="F52"/>
  <c r="G52" s="1"/>
  <c r="I52" s="1"/>
  <c r="G51"/>
  <c r="I51" s="1"/>
  <c r="F51"/>
  <c r="F50"/>
  <c r="G50" s="1"/>
  <c r="I50" s="1"/>
  <c r="G49"/>
  <c r="I49" s="1"/>
  <c r="F49"/>
  <c r="H48"/>
  <c r="G47"/>
  <c r="I47" s="1"/>
  <c r="F47"/>
  <c r="F46"/>
  <c r="G46" s="1"/>
  <c r="H45"/>
  <c r="F44"/>
  <c r="G44" s="1"/>
  <c r="I44" s="1"/>
  <c r="G43"/>
  <c r="F43"/>
  <c r="H42"/>
  <c r="G41"/>
  <c r="I41" s="1"/>
  <c r="F41"/>
  <c r="F40"/>
  <c r="G40" s="1"/>
  <c r="H39"/>
  <c r="F38"/>
  <c r="F37"/>
  <c r="F36"/>
  <c r="G36" s="1"/>
  <c r="I36" s="1"/>
  <c r="F35"/>
  <c r="F34"/>
  <c r="G33"/>
  <c r="I33" s="1"/>
  <c r="F33"/>
  <c r="F32"/>
  <c r="G32" s="1"/>
  <c r="I32" s="1"/>
  <c r="F31"/>
  <c r="F30"/>
  <c r="F29"/>
  <c r="F28"/>
  <c r="G28" s="1"/>
  <c r="H27"/>
  <c r="F26"/>
  <c r="G26" s="1"/>
  <c r="I26" s="1"/>
  <c r="G25"/>
  <c r="G27" s="1"/>
  <c r="F25"/>
  <c r="H24"/>
  <c r="F23"/>
  <c r="F22"/>
  <c r="G21"/>
  <c r="I21" s="1"/>
  <c r="F21"/>
  <c r="F20"/>
  <c r="G20" s="1"/>
  <c r="I20" s="1"/>
  <c r="G19"/>
  <c r="I19" s="1"/>
  <c r="F19"/>
  <c r="H18"/>
  <c r="G17"/>
  <c r="I17" s="1"/>
  <c r="F17"/>
  <c r="F16"/>
  <c r="G16" s="1"/>
  <c r="I16" s="1"/>
  <c r="G15"/>
  <c r="I15" s="1"/>
  <c r="F15"/>
  <c r="H14"/>
  <c r="G13"/>
  <c r="I13" s="1"/>
  <c r="F13"/>
  <c r="F12"/>
  <c r="F11"/>
  <c r="F10"/>
  <c r="G10" s="1"/>
  <c r="I10" s="1"/>
  <c r="F9"/>
  <c r="F8"/>
  <c r="G7"/>
  <c r="I7" s="1"/>
  <c r="F7"/>
  <c r="H6"/>
  <c r="G5"/>
  <c r="I5" s="1"/>
  <c r="F5"/>
  <c r="F4"/>
  <c r="G4" s="1"/>
  <c r="H3"/>
  <c r="F2"/>
  <c r="G2" s="1"/>
  <c r="C132" i="4"/>
  <c r="D132" s="1"/>
  <c r="B132"/>
  <c r="G108"/>
  <c r="I108" s="1"/>
  <c r="F108"/>
  <c r="F107"/>
  <c r="G107" s="1"/>
  <c r="I107" s="1"/>
  <c r="G106"/>
  <c r="I106" s="1"/>
  <c r="F106"/>
  <c r="F105"/>
  <c r="G105" s="1"/>
  <c r="I105" s="1"/>
  <c r="G104"/>
  <c r="I104" s="1"/>
  <c r="F104"/>
  <c r="F103"/>
  <c r="G103" s="1"/>
  <c r="I103" s="1"/>
  <c r="F102"/>
  <c r="F101"/>
  <c r="G101" s="1"/>
  <c r="I101" s="1"/>
  <c r="G100"/>
  <c r="I100" s="1"/>
  <c r="F100"/>
  <c r="F99"/>
  <c r="G99" s="1"/>
  <c r="I99" s="1"/>
  <c r="G98"/>
  <c r="I98" s="1"/>
  <c r="F98"/>
  <c r="I97"/>
  <c r="F97"/>
  <c r="H96"/>
  <c r="H109" s="1"/>
  <c r="F95"/>
  <c r="F94"/>
  <c r="G94" s="1"/>
  <c r="I94" s="1"/>
  <c r="G93"/>
  <c r="I93" s="1"/>
  <c r="F93"/>
  <c r="H92"/>
  <c r="F91"/>
  <c r="G91" s="1"/>
  <c r="I91" s="1"/>
  <c r="F90"/>
  <c r="G90" s="1"/>
  <c r="I90" s="1"/>
  <c r="G89"/>
  <c r="I89" s="1"/>
  <c r="F89"/>
  <c r="F88"/>
  <c r="G88" s="1"/>
  <c r="I88" s="1"/>
  <c r="G87"/>
  <c r="I87" s="1"/>
  <c r="F87"/>
  <c r="F86"/>
  <c r="G86" s="1"/>
  <c r="H85"/>
  <c r="F84"/>
  <c r="G84" s="1"/>
  <c r="I84" s="1"/>
  <c r="F83"/>
  <c r="F82"/>
  <c r="G82" s="1"/>
  <c r="I82" s="1"/>
  <c r="F81"/>
  <c r="G81" s="1"/>
  <c r="I81" s="1"/>
  <c r="F80"/>
  <c r="G80" s="1"/>
  <c r="I80" s="1"/>
  <c r="F79"/>
  <c r="G79" s="1"/>
  <c r="H78"/>
  <c r="F77"/>
  <c r="G76"/>
  <c r="I76" s="1"/>
  <c r="F76"/>
  <c r="F75"/>
  <c r="G74"/>
  <c r="I74" s="1"/>
  <c r="F74"/>
  <c r="F73"/>
  <c r="G72"/>
  <c r="I72" s="1"/>
  <c r="F72"/>
  <c r="F71"/>
  <c r="G70"/>
  <c r="G78" s="1"/>
  <c r="F70"/>
  <c r="H69"/>
  <c r="F68"/>
  <c r="G67"/>
  <c r="I67" s="1"/>
  <c r="F67"/>
  <c r="F66"/>
  <c r="F65"/>
  <c r="F64"/>
  <c r="F63"/>
  <c r="G63" s="1"/>
  <c r="I63" s="1"/>
  <c r="F62"/>
  <c r="F61"/>
  <c r="F60"/>
  <c r="G60" s="1"/>
  <c r="I60" s="1"/>
  <c r="F59"/>
  <c r="F58"/>
  <c r="F57"/>
  <c r="F56"/>
  <c r="G56" s="1"/>
  <c r="I56" s="1"/>
  <c r="F55"/>
  <c r="F54"/>
  <c r="G54" s="1"/>
  <c r="I54" s="1"/>
  <c r="F53"/>
  <c r="F52"/>
  <c r="F51"/>
  <c r="G51" s="1"/>
  <c r="H50"/>
  <c r="F49"/>
  <c r="F48"/>
  <c r="F47"/>
  <c r="G46"/>
  <c r="I46" s="1"/>
  <c r="F46"/>
  <c r="F45"/>
  <c r="F44"/>
  <c r="F43"/>
  <c r="G43" s="1"/>
  <c r="I43" s="1"/>
  <c r="F42"/>
  <c r="F41"/>
  <c r="F40"/>
  <c r="F39"/>
  <c r="G39" s="1"/>
  <c r="I39" s="1"/>
  <c r="F38"/>
  <c r="F37"/>
  <c r="G37" s="1"/>
  <c r="I37" s="1"/>
  <c r="F36"/>
  <c r="F35"/>
  <c r="G34"/>
  <c r="I34" s="1"/>
  <c r="F34"/>
  <c r="F33"/>
  <c r="G32"/>
  <c r="I32" s="1"/>
  <c r="F32"/>
  <c r="F31"/>
  <c r="G30"/>
  <c r="I30" s="1"/>
  <c r="F30"/>
  <c r="F29"/>
  <c r="F28"/>
  <c r="F27"/>
  <c r="G27" s="1"/>
  <c r="H26"/>
  <c r="F25"/>
  <c r="G25" s="1"/>
  <c r="I25" s="1"/>
  <c r="G24"/>
  <c r="G26" s="1"/>
  <c r="F24"/>
  <c r="H23"/>
  <c r="F22"/>
  <c r="G22" s="1"/>
  <c r="I22" s="1"/>
  <c r="F21"/>
  <c r="F20"/>
  <c r="F19"/>
  <c r="G19" s="1"/>
  <c r="I19" s="1"/>
  <c r="F18"/>
  <c r="F17"/>
  <c r="F16"/>
  <c r="G16" s="1"/>
  <c r="I16" s="1"/>
  <c r="F15"/>
  <c r="G14"/>
  <c r="I14" s="1"/>
  <c r="F14"/>
  <c r="F13"/>
  <c r="F12"/>
  <c r="F11"/>
  <c r="G10"/>
  <c r="I10" s="1"/>
  <c r="F10"/>
  <c r="F9"/>
  <c r="G8"/>
  <c r="I8" s="1"/>
  <c r="F8"/>
  <c r="F7"/>
  <c r="G6"/>
  <c r="I6" s="1"/>
  <c r="F6"/>
  <c r="F5"/>
  <c r="F4"/>
  <c r="F3"/>
  <c r="G3" s="1"/>
  <c r="G23" l="1"/>
  <c r="I3"/>
  <c r="G85"/>
  <c r="I79"/>
  <c r="G42" i="5"/>
  <c r="I42" s="1"/>
  <c r="I40"/>
  <c r="G73"/>
  <c r="I66"/>
  <c r="G107"/>
  <c r="I103"/>
  <c r="I27" i="4"/>
  <c r="G50"/>
  <c r="I50" s="1"/>
  <c r="G69"/>
  <c r="I51"/>
  <c r="G92"/>
  <c r="I86"/>
  <c r="G3" i="5"/>
  <c r="I2"/>
  <c r="G6"/>
  <c r="I6" s="1"/>
  <c r="I4"/>
  <c r="G39"/>
  <c r="I28"/>
  <c r="G65"/>
  <c r="I61"/>
  <c r="G80"/>
  <c r="I74"/>
  <c r="G86"/>
  <c r="I86" s="1"/>
  <c r="I84"/>
  <c r="G102"/>
  <c r="I96"/>
  <c r="G113"/>
  <c r="I108"/>
  <c r="G132"/>
  <c r="I114"/>
  <c r="G140"/>
  <c r="I138"/>
  <c r="G160"/>
  <c r="I144"/>
  <c r="I164"/>
  <c r="G167"/>
  <c r="I167" s="1"/>
  <c r="I23" i="4"/>
  <c r="I26"/>
  <c r="I69"/>
  <c r="I3" i="5"/>
  <c r="I27"/>
  <c r="I80"/>
  <c r="I83"/>
  <c r="I107"/>
  <c r="I113"/>
  <c r="I78" i="4"/>
  <c r="I92"/>
  <c r="I39" i="5"/>
  <c r="G45"/>
  <c r="I45" s="1"/>
  <c r="I56"/>
  <c r="I65"/>
  <c r="G95"/>
  <c r="I102"/>
  <c r="I132"/>
  <c r="I140"/>
  <c r="I160"/>
  <c r="I169"/>
  <c r="G48"/>
  <c r="I48" s="1"/>
  <c r="I46"/>
  <c r="G143"/>
  <c r="I143" s="1"/>
  <c r="I141"/>
  <c r="G163"/>
  <c r="I161"/>
  <c r="I168"/>
  <c r="G169"/>
  <c r="I170"/>
  <c r="G171"/>
  <c r="I171" s="1"/>
  <c r="I172"/>
  <c r="G175"/>
  <c r="I85" i="4"/>
  <c r="I73" i="5"/>
  <c r="I95"/>
  <c r="I163"/>
  <c r="I24" i="4"/>
  <c r="I70"/>
  <c r="G96"/>
  <c r="I96" s="1"/>
  <c r="G14" i="5"/>
  <c r="I14" s="1"/>
  <c r="G18"/>
  <c r="I18" s="1"/>
  <c r="G24"/>
  <c r="I24" s="1"/>
  <c r="G56"/>
  <c r="G60"/>
  <c r="I60" s="1"/>
  <c r="I81"/>
  <c r="I87"/>
  <c r="I92"/>
  <c r="I175"/>
  <c r="I25"/>
  <c r="I43"/>
  <c r="I133"/>
  <c r="G176" l="1"/>
  <c r="I176" s="1"/>
  <c r="G109" i="4"/>
  <c r="I109" s="1"/>
  <c r="I218" i="1" l="1"/>
  <c r="I219" s="1"/>
  <c r="G217"/>
  <c r="H217" s="1"/>
  <c r="I216"/>
  <c r="G215"/>
  <c r="H215" s="1"/>
  <c r="I214"/>
  <c r="G213"/>
  <c r="H213" s="1"/>
  <c r="J213" s="1"/>
  <c r="G212"/>
  <c r="G211"/>
  <c r="H211" s="1"/>
  <c r="J211" s="1"/>
  <c r="H210"/>
  <c r="J210" s="1"/>
  <c r="G210"/>
  <c r="G209"/>
  <c r="H209" s="1"/>
  <c r="J209" s="1"/>
  <c r="H208"/>
  <c r="J208" s="1"/>
  <c r="G208"/>
  <c r="G207"/>
  <c r="H207" s="1"/>
  <c r="J207" s="1"/>
  <c r="G206"/>
  <c r="G205"/>
  <c r="H205" s="1"/>
  <c r="J205" s="1"/>
  <c r="H204"/>
  <c r="H214" s="1"/>
  <c r="G204"/>
  <c r="I203"/>
  <c r="H202"/>
  <c r="J202" s="1"/>
  <c r="G202"/>
  <c r="G201"/>
  <c r="H201" s="1"/>
  <c r="J201" s="1"/>
  <c r="H200"/>
  <c r="J200" s="1"/>
  <c r="G200"/>
  <c r="G199"/>
  <c r="H199" s="1"/>
  <c r="J199" s="1"/>
  <c r="G198"/>
  <c r="G197"/>
  <c r="H197" s="1"/>
  <c r="I196"/>
  <c r="G195"/>
  <c r="H195" s="1"/>
  <c r="I194"/>
  <c r="G193"/>
  <c r="H193" s="1"/>
  <c r="J193" s="1"/>
  <c r="G192"/>
  <c r="G191"/>
  <c r="G190"/>
  <c r="G189"/>
  <c r="H189" s="1"/>
  <c r="J189" s="1"/>
  <c r="G188"/>
  <c r="G187"/>
  <c r="H186"/>
  <c r="J186" s="1"/>
  <c r="G186"/>
  <c r="G185"/>
  <c r="H184"/>
  <c r="H194" s="1"/>
  <c r="G184"/>
  <c r="I183"/>
  <c r="G182"/>
  <c r="H182" s="1"/>
  <c r="J182" s="1"/>
  <c r="G181"/>
  <c r="H181" s="1"/>
  <c r="J181" s="1"/>
  <c r="G180"/>
  <c r="G179"/>
  <c r="G178"/>
  <c r="G177"/>
  <c r="H177" s="1"/>
  <c r="J177" s="1"/>
  <c r="H176"/>
  <c r="J176" s="1"/>
  <c r="G176"/>
  <c r="G175"/>
  <c r="H175" s="1"/>
  <c r="J175" s="1"/>
  <c r="H174"/>
  <c r="J174" s="1"/>
  <c r="G174"/>
  <c r="G173"/>
  <c r="H173" s="1"/>
  <c r="J173" s="1"/>
  <c r="G172"/>
  <c r="G171"/>
  <c r="G170"/>
  <c r="H170" s="1"/>
  <c r="J170" s="1"/>
  <c r="G169"/>
  <c r="G168"/>
  <c r="G167"/>
  <c r="G166"/>
  <c r="G165"/>
  <c r="H165" s="1"/>
  <c r="I164"/>
  <c r="L163"/>
  <c r="K163"/>
  <c r="M163" s="1"/>
  <c r="J163"/>
  <c r="G163"/>
  <c r="J162"/>
  <c r="G162"/>
  <c r="J161"/>
  <c r="G161"/>
  <c r="J160"/>
  <c r="G160"/>
  <c r="J159"/>
  <c r="G159"/>
  <c r="L158"/>
  <c r="G158"/>
  <c r="H158" s="1"/>
  <c r="J158" s="1"/>
  <c r="H157"/>
  <c r="J157" s="1"/>
  <c r="G157"/>
  <c r="G156"/>
  <c r="H156" s="1"/>
  <c r="L155"/>
  <c r="G155"/>
  <c r="G154"/>
  <c r="G153"/>
  <c r="H153" s="1"/>
  <c r="J153" s="1"/>
  <c r="H152"/>
  <c r="J152" s="1"/>
  <c r="G152"/>
  <c r="G151"/>
  <c r="G150"/>
  <c r="G149"/>
  <c r="H149" s="1"/>
  <c r="J149" s="1"/>
  <c r="H148"/>
  <c r="J148" s="1"/>
  <c r="G148"/>
  <c r="G147"/>
  <c r="H147" s="1"/>
  <c r="J147" s="1"/>
  <c r="H146"/>
  <c r="J146" s="1"/>
  <c r="G146"/>
  <c r="G145"/>
  <c r="H144"/>
  <c r="J144" s="1"/>
  <c r="G144"/>
  <c r="G142"/>
  <c r="H142" s="1"/>
  <c r="I141"/>
  <c r="L140"/>
  <c r="H140"/>
  <c r="J140" s="1"/>
  <c r="G140"/>
  <c r="G139"/>
  <c r="H139" s="1"/>
  <c r="J139" s="1"/>
  <c r="H138"/>
  <c r="J138" s="1"/>
  <c r="G138"/>
  <c r="L137"/>
  <c r="H137"/>
  <c r="J137" s="1"/>
  <c r="G137"/>
  <c r="G136"/>
  <c r="H136" s="1"/>
  <c r="L135"/>
  <c r="G135"/>
  <c r="G134"/>
  <c r="G133"/>
  <c r="G132"/>
  <c r="G131"/>
  <c r="H131" s="1"/>
  <c r="J131" s="1"/>
  <c r="H130"/>
  <c r="J130" s="1"/>
  <c r="G130"/>
  <c r="G129"/>
  <c r="H129" s="1"/>
  <c r="J129" s="1"/>
  <c r="H128"/>
  <c r="J128" s="1"/>
  <c r="G128"/>
  <c r="G127"/>
  <c r="H127" s="1"/>
  <c r="J127" s="1"/>
  <c r="G126"/>
  <c r="G125"/>
  <c r="H125" s="1"/>
  <c r="J125" s="1"/>
  <c r="G124"/>
  <c r="G123"/>
  <c r="G122"/>
  <c r="G121"/>
  <c r="H121" s="1"/>
  <c r="I120"/>
  <c r="G119"/>
  <c r="G118"/>
  <c r="H118" s="1"/>
  <c r="J118" s="1"/>
  <c r="G117"/>
  <c r="H117" s="1"/>
  <c r="J117" s="1"/>
  <c r="G116"/>
  <c r="G115"/>
  <c r="H115" s="1"/>
  <c r="J115" s="1"/>
  <c r="G114"/>
  <c r="G113"/>
  <c r="H113" s="1"/>
  <c r="J113" s="1"/>
  <c r="G112"/>
  <c r="H112" s="1"/>
  <c r="I111"/>
  <c r="G110"/>
  <c r="H110" s="1"/>
  <c r="J110" s="1"/>
  <c r="G109"/>
  <c r="H109" s="1"/>
  <c r="J109" s="1"/>
  <c r="G108"/>
  <c r="H108" s="1"/>
  <c r="I107"/>
  <c r="G106"/>
  <c r="H106" s="1"/>
  <c r="J106" s="1"/>
  <c r="G105"/>
  <c r="H105" s="1"/>
  <c r="J105" s="1"/>
  <c r="G104"/>
  <c r="H104" s="1"/>
  <c r="I103"/>
  <c r="G102"/>
  <c r="H102" s="1"/>
  <c r="I101"/>
  <c r="G100"/>
  <c r="H100" s="1"/>
  <c r="J100" s="1"/>
  <c r="G99"/>
  <c r="H99" s="1"/>
  <c r="J99" s="1"/>
  <c r="G98"/>
  <c r="H98" s="1"/>
  <c r="I97"/>
  <c r="G96"/>
  <c r="H96" s="1"/>
  <c r="J96" s="1"/>
  <c r="H95"/>
  <c r="J95" s="1"/>
  <c r="G95"/>
  <c r="L94"/>
  <c r="G94"/>
  <c r="G93"/>
  <c r="H93" s="1"/>
  <c r="J93" s="1"/>
  <c r="G91"/>
  <c r="G90"/>
  <c r="H90" s="1"/>
  <c r="J90" s="1"/>
  <c r="H89"/>
  <c r="J89" s="1"/>
  <c r="G89"/>
  <c r="G88"/>
  <c r="G87"/>
  <c r="G86"/>
  <c r="H86" s="1"/>
  <c r="J86" s="1"/>
  <c r="H85"/>
  <c r="J85" s="1"/>
  <c r="G85"/>
  <c r="G83"/>
  <c r="H83" s="1"/>
  <c r="L82"/>
  <c r="J82"/>
  <c r="G82"/>
  <c r="G81"/>
  <c r="G80"/>
  <c r="G79"/>
  <c r="H79" s="1"/>
  <c r="J79" s="1"/>
  <c r="J78"/>
  <c r="G78"/>
  <c r="G77"/>
  <c r="G76"/>
  <c r="H75"/>
  <c r="J75" s="1"/>
  <c r="G75"/>
  <c r="G74"/>
  <c r="H73"/>
  <c r="J73" s="1"/>
  <c r="G73"/>
  <c r="G72"/>
  <c r="G71"/>
  <c r="G70"/>
  <c r="H70" s="1"/>
  <c r="J70" s="1"/>
  <c r="G69"/>
  <c r="G68"/>
  <c r="H68" s="1"/>
  <c r="J68" s="1"/>
  <c r="G67"/>
  <c r="G66"/>
  <c r="H65"/>
  <c r="K82" s="1"/>
  <c r="G65"/>
  <c r="J64"/>
  <c r="G64"/>
  <c r="J63"/>
  <c r="G63"/>
  <c r="L62"/>
  <c r="H62"/>
  <c r="J62" s="1"/>
  <c r="G62"/>
  <c r="G61"/>
  <c r="H61" s="1"/>
  <c r="L60"/>
  <c r="G60"/>
  <c r="G59"/>
  <c r="G58"/>
  <c r="H57"/>
  <c r="J57" s="1"/>
  <c r="G57"/>
  <c r="J56"/>
  <c r="G56"/>
  <c r="G53"/>
  <c r="H53" s="1"/>
  <c r="J53" s="1"/>
  <c r="J52"/>
  <c r="G52"/>
  <c r="J51"/>
  <c r="G51"/>
  <c r="H48"/>
  <c r="G48"/>
  <c r="L47"/>
  <c r="M47" s="1"/>
  <c r="K47"/>
  <c r="J47"/>
  <c r="G47"/>
  <c r="J46"/>
  <c r="G46"/>
  <c r="J44"/>
  <c r="G44"/>
  <c r="J43"/>
  <c r="G43"/>
  <c r="J42"/>
  <c r="G42"/>
  <c r="F42"/>
  <c r="J41"/>
  <c r="G41"/>
  <c r="J40"/>
  <c r="G40"/>
  <c r="I39"/>
  <c r="G38"/>
  <c r="H38" s="1"/>
  <c r="J38" s="1"/>
  <c r="L37"/>
  <c r="G37"/>
  <c r="H37" s="1"/>
  <c r="J37" s="1"/>
  <c r="H36"/>
  <c r="J36" s="1"/>
  <c r="G36"/>
  <c r="G35"/>
  <c r="H35" s="1"/>
  <c r="J35" s="1"/>
  <c r="H34"/>
  <c r="J34" s="1"/>
  <c r="G34"/>
  <c r="G33"/>
  <c r="H33" s="1"/>
  <c r="L32"/>
  <c r="G32"/>
  <c r="H32" s="1"/>
  <c r="J32" s="1"/>
  <c r="H31"/>
  <c r="J31" s="1"/>
  <c r="G31"/>
  <c r="G30"/>
  <c r="H30" s="1"/>
  <c r="J30" s="1"/>
  <c r="H29"/>
  <c r="J29" s="1"/>
  <c r="G29"/>
  <c r="G28"/>
  <c r="H28" s="1"/>
  <c r="J28" s="1"/>
  <c r="G27"/>
  <c r="G26"/>
  <c r="H26" s="1"/>
  <c r="J26" s="1"/>
  <c r="F25"/>
  <c r="G25" s="1"/>
  <c r="H25" s="1"/>
  <c r="J25" s="1"/>
  <c r="G24"/>
  <c r="G23"/>
  <c r="H23" s="1"/>
  <c r="J23" s="1"/>
  <c r="G22"/>
  <c r="H22" s="1"/>
  <c r="L21"/>
  <c r="G21"/>
  <c r="H21" s="1"/>
  <c r="J21" s="1"/>
  <c r="H20"/>
  <c r="J20" s="1"/>
  <c r="G20"/>
  <c r="G19"/>
  <c r="H19" s="1"/>
  <c r="J19" s="1"/>
  <c r="H18"/>
  <c r="J18" s="1"/>
  <c r="G18"/>
  <c r="G17"/>
  <c r="H17" s="1"/>
  <c r="J17" s="1"/>
  <c r="G16"/>
  <c r="H16" s="1"/>
  <c r="J16" s="1"/>
  <c r="F15"/>
  <c r="G15" s="1"/>
  <c r="H15" s="1"/>
  <c r="J15" s="1"/>
  <c r="G14"/>
  <c r="H14" s="1"/>
  <c r="L13"/>
  <c r="G13"/>
  <c r="H12"/>
  <c r="J12" s="1"/>
  <c r="G12"/>
  <c r="G11"/>
  <c r="H11" s="1"/>
  <c r="J11" s="1"/>
  <c r="G10"/>
  <c r="G9"/>
  <c r="H9" s="1"/>
  <c r="J9" s="1"/>
  <c r="G8"/>
  <c r="G7"/>
  <c r="H6"/>
  <c r="J6" s="1"/>
  <c r="G6"/>
  <c r="G5"/>
  <c r="H5" s="1"/>
  <c r="J5" s="1"/>
  <c r="G4"/>
  <c r="G3"/>
  <c r="H3" s="1"/>
  <c r="H39" l="1"/>
  <c r="J3"/>
  <c r="K13"/>
  <c r="J14"/>
  <c r="K21"/>
  <c r="J98"/>
  <c r="H101"/>
  <c r="J102"/>
  <c r="H103"/>
  <c r="J104"/>
  <c r="H107"/>
  <c r="J108"/>
  <c r="H111"/>
  <c r="H120"/>
  <c r="J112"/>
  <c r="H164"/>
  <c r="K155"/>
  <c r="J142"/>
  <c r="K158"/>
  <c r="J156"/>
  <c r="H183"/>
  <c r="J165"/>
  <c r="H196"/>
  <c r="J195"/>
  <c r="H203"/>
  <c r="J203" s="1"/>
  <c r="J197"/>
  <c r="K32"/>
  <c r="J22"/>
  <c r="K37"/>
  <c r="J33"/>
  <c r="K62"/>
  <c r="M62" s="1"/>
  <c r="J61"/>
  <c r="K94"/>
  <c r="M94" s="1"/>
  <c r="J83"/>
  <c r="H141"/>
  <c r="K135"/>
  <c r="J121"/>
  <c r="K137"/>
  <c r="M137" s="1"/>
  <c r="J136"/>
  <c r="H216"/>
  <c r="J215"/>
  <c r="H218"/>
  <c r="J217"/>
  <c r="M21"/>
  <c r="M32"/>
  <c r="M37"/>
  <c r="J39"/>
  <c r="M82"/>
  <c r="J120"/>
  <c r="M135"/>
  <c r="M158"/>
  <c r="J183"/>
  <c r="J214"/>
  <c r="J216"/>
  <c r="M13"/>
  <c r="H97"/>
  <c r="J97" s="1"/>
  <c r="J101"/>
  <c r="J103"/>
  <c r="J107"/>
  <c r="J111"/>
  <c r="J141"/>
  <c r="M155"/>
  <c r="J164"/>
  <c r="J194"/>
  <c r="J196"/>
  <c r="J48"/>
  <c r="K60"/>
  <c r="M60" s="1"/>
  <c r="J65"/>
  <c r="K140"/>
  <c r="M140" s="1"/>
  <c r="J184"/>
  <c r="J204"/>
  <c r="J218"/>
  <c r="H219" l="1"/>
  <c r="J219" s="1"/>
</calcChain>
</file>

<file path=xl/sharedStrings.xml><?xml version="1.0" encoding="utf-8"?>
<sst xmlns="http://schemas.openxmlformats.org/spreadsheetml/2006/main" count="1276" uniqueCount="882">
  <si>
    <t xml:space="preserve">나라 </t>
    <phoneticPr fontId="1" type="noConversion"/>
  </si>
  <si>
    <t>노선</t>
  </si>
  <si>
    <t xml:space="preserve">항공사 </t>
    <phoneticPr fontId="1" type="noConversion"/>
  </si>
  <si>
    <t xml:space="preserve">항공편 </t>
    <phoneticPr fontId="1" type="noConversion"/>
  </si>
  <si>
    <t>운항</t>
  </si>
  <si>
    <t xml:space="preserve">좌석수 </t>
  </si>
  <si>
    <t>공급좌석</t>
  </si>
  <si>
    <t>공급좌석</t>
    <phoneticPr fontId="1" type="noConversion"/>
  </si>
  <si>
    <t>출국(명)</t>
  </si>
  <si>
    <t>탑승률(%)</t>
  </si>
  <si>
    <t>필리핀</t>
    <phoneticPr fontId="1" type="noConversion"/>
  </si>
  <si>
    <t>마닐라</t>
    <phoneticPr fontId="1" type="noConversion"/>
  </si>
  <si>
    <t>아시아나항공 ( OZ/AAR)</t>
    <phoneticPr fontId="1" type="noConversion"/>
  </si>
  <si>
    <t>OZ701</t>
    <phoneticPr fontId="1" type="noConversion"/>
  </si>
  <si>
    <t>OZ703</t>
    <phoneticPr fontId="1" type="noConversion"/>
  </si>
  <si>
    <t>제주항공 (7C/JJA)</t>
    <phoneticPr fontId="1" type="noConversion"/>
  </si>
  <si>
    <t>7C2305</t>
    <phoneticPr fontId="1" type="noConversion"/>
  </si>
  <si>
    <t>대한항공</t>
    <phoneticPr fontId="1" type="noConversion"/>
  </si>
  <si>
    <t>KE649</t>
    <phoneticPr fontId="1" type="noConversion"/>
  </si>
  <si>
    <t>KE621</t>
    <phoneticPr fontId="1" type="noConversion"/>
  </si>
  <si>
    <t>KE623</t>
    <phoneticPr fontId="1" type="noConversion"/>
  </si>
  <si>
    <t>에어아시아 필리핀 (APG)</t>
    <phoneticPr fontId="1" type="noConversion"/>
  </si>
  <si>
    <t>Z2885</t>
    <phoneticPr fontId="1" type="noConversion"/>
  </si>
  <si>
    <t>Z2889</t>
    <phoneticPr fontId="1" type="noConversion"/>
  </si>
  <si>
    <t xml:space="preserve">세부퍼시픽항공(5J/CEB) </t>
    <phoneticPr fontId="1" type="noConversion"/>
  </si>
  <si>
    <t>5J187</t>
    <phoneticPr fontId="1" type="noConversion"/>
  </si>
  <si>
    <t>필리핀항공(PR/PAL)</t>
    <phoneticPr fontId="1" type="noConversion"/>
  </si>
  <si>
    <t>PR467</t>
    <phoneticPr fontId="1" type="noConversion"/>
  </si>
  <si>
    <t>PR469</t>
    <phoneticPr fontId="1" type="noConversion"/>
  </si>
  <si>
    <t>클라크필드</t>
    <phoneticPr fontId="1" type="noConversion"/>
  </si>
  <si>
    <t>7C4603</t>
    <phoneticPr fontId="1" type="noConversion"/>
  </si>
  <si>
    <t>진에어 (LJ/JNA)</t>
    <phoneticPr fontId="1" type="noConversion"/>
  </si>
  <si>
    <t>LJ023</t>
    <phoneticPr fontId="1" type="noConversion"/>
  </si>
  <si>
    <t>OZ707</t>
    <phoneticPr fontId="1" type="noConversion"/>
  </si>
  <si>
    <t>KE635</t>
    <phoneticPr fontId="1" type="noConversion"/>
  </si>
  <si>
    <t>티웨이항공</t>
    <phoneticPr fontId="1" type="noConversion"/>
  </si>
  <si>
    <t>TW147</t>
    <phoneticPr fontId="1" type="noConversion"/>
  </si>
  <si>
    <t>PR493</t>
    <phoneticPr fontId="1" type="noConversion"/>
  </si>
  <si>
    <t>팬퍼시픽항공</t>
    <phoneticPr fontId="1" type="noConversion"/>
  </si>
  <si>
    <t>-</t>
    <phoneticPr fontId="1" type="noConversion"/>
  </si>
  <si>
    <t>에어아시아</t>
    <phoneticPr fontId="1" type="noConversion"/>
  </si>
  <si>
    <t>세부</t>
    <phoneticPr fontId="1" type="noConversion"/>
  </si>
  <si>
    <t>에어부산</t>
    <phoneticPr fontId="1" type="noConversion"/>
  </si>
  <si>
    <t>BX715</t>
    <phoneticPr fontId="1" type="noConversion"/>
  </si>
  <si>
    <t>7C2405</t>
    <phoneticPr fontId="1" type="noConversion"/>
  </si>
  <si>
    <t>7C2407</t>
    <phoneticPr fontId="1" type="noConversion"/>
  </si>
  <si>
    <t>KE631</t>
    <phoneticPr fontId="1" type="noConversion"/>
  </si>
  <si>
    <t>LJ021</t>
    <phoneticPr fontId="1" type="noConversion"/>
  </si>
  <si>
    <t>LJ025</t>
    <phoneticPr fontId="1" type="noConversion"/>
  </si>
  <si>
    <t>OZ709</t>
    <phoneticPr fontId="1" type="noConversion"/>
  </si>
  <si>
    <t>5J129</t>
    <phoneticPr fontId="1" type="noConversion"/>
  </si>
  <si>
    <t>8Y601</t>
    <phoneticPr fontId="1" type="noConversion"/>
  </si>
  <si>
    <t>PR485</t>
    <phoneticPr fontId="1" type="noConversion"/>
  </si>
  <si>
    <t>필리핀에어아시아</t>
    <phoneticPr fontId="1" type="noConversion"/>
  </si>
  <si>
    <t>Z29047</t>
    <phoneticPr fontId="1" type="noConversion"/>
  </si>
  <si>
    <t xml:space="preserve">칼리보 </t>
    <phoneticPr fontId="1" type="noConversion"/>
  </si>
  <si>
    <t>에어서울(RS/ASV)</t>
    <phoneticPr fontId="1" type="noConversion"/>
  </si>
  <si>
    <t>RS531</t>
    <phoneticPr fontId="1" type="noConversion"/>
  </si>
  <si>
    <t>TW145</t>
    <phoneticPr fontId="1" type="noConversion"/>
  </si>
  <si>
    <t>에어아시아 필리핀 (Z2/APG)</t>
    <phoneticPr fontId="1" type="noConversion"/>
  </si>
  <si>
    <t>Z2037</t>
    <phoneticPr fontId="1" type="noConversion"/>
  </si>
  <si>
    <t>5J181</t>
    <phoneticPr fontId="1" type="noConversion"/>
  </si>
  <si>
    <t>푸에르토 프린세사 (팔라완)</t>
    <phoneticPr fontId="1" type="noConversion"/>
  </si>
  <si>
    <t>이스타항공 (ZE/ESR)</t>
    <phoneticPr fontId="1" type="noConversion"/>
  </si>
  <si>
    <t>ZE571</t>
    <phoneticPr fontId="1" type="noConversion"/>
  </si>
  <si>
    <t>베트남</t>
    <phoneticPr fontId="1" type="noConversion"/>
  </si>
  <si>
    <t>나트랑</t>
    <phoneticPr fontId="1" type="noConversion"/>
  </si>
  <si>
    <t>ZE563</t>
    <phoneticPr fontId="1" type="noConversion"/>
  </si>
  <si>
    <t>7C4907</t>
    <phoneticPr fontId="1" type="noConversion"/>
  </si>
  <si>
    <t>대한항공 (KE/KAL)</t>
    <phoneticPr fontId="1" type="noConversion"/>
  </si>
  <si>
    <t>KE467</t>
    <phoneticPr fontId="1" type="noConversion"/>
  </si>
  <si>
    <t>티웨이항공 (TW/TWB)</t>
    <phoneticPr fontId="1" type="noConversion"/>
  </si>
  <si>
    <t>TW157</t>
    <phoneticPr fontId="1" type="noConversion"/>
  </si>
  <si>
    <t>비엣젯항공 (VJ/VJC)</t>
    <phoneticPr fontId="1" type="noConversion"/>
  </si>
  <si>
    <t>VJ837</t>
    <phoneticPr fontId="1" type="noConversion"/>
  </si>
  <si>
    <t>VJ839</t>
    <phoneticPr fontId="1" type="noConversion"/>
  </si>
  <si>
    <t>뱀부항공(QH/BAV)</t>
    <phoneticPr fontId="1" type="noConversion"/>
  </si>
  <si>
    <t>QH493</t>
    <phoneticPr fontId="1" type="noConversion"/>
  </si>
  <si>
    <t>베트남항공 (VN/HVN)</t>
    <phoneticPr fontId="1" type="noConversion"/>
  </si>
  <si>
    <t>VN441</t>
    <phoneticPr fontId="1" type="noConversion"/>
  </si>
  <si>
    <t xml:space="preserve">하노이 </t>
    <phoneticPr fontId="1" type="noConversion"/>
  </si>
  <si>
    <t>아시아나항공(OZ/AAR)</t>
    <phoneticPr fontId="1" type="noConversion"/>
  </si>
  <si>
    <t>OZ727</t>
    <phoneticPr fontId="1" type="noConversion"/>
  </si>
  <si>
    <t>OZ733</t>
    <phoneticPr fontId="1" type="noConversion"/>
  </si>
  <si>
    <t>OZ729</t>
    <phoneticPr fontId="1" type="noConversion"/>
  </si>
  <si>
    <t>7C2803</t>
    <phoneticPr fontId="1" type="noConversion"/>
  </si>
  <si>
    <t>LJ057</t>
    <phoneticPr fontId="1" type="noConversion"/>
  </si>
  <si>
    <t>대한항공(KE/KAL)</t>
    <phoneticPr fontId="1" type="noConversion"/>
  </si>
  <si>
    <t>KE479</t>
    <phoneticPr fontId="1" type="noConversion"/>
  </si>
  <si>
    <t>KE483</t>
    <phoneticPr fontId="1" type="noConversion"/>
  </si>
  <si>
    <t>KE679</t>
    <phoneticPr fontId="1" type="noConversion"/>
  </si>
  <si>
    <t>티웨이항공(TW/TWB)</t>
    <phoneticPr fontId="1" type="noConversion"/>
  </si>
  <si>
    <t>TW1445</t>
    <phoneticPr fontId="1" type="noConversion"/>
  </si>
  <si>
    <t>비엣젯항공(VJ/VJC)</t>
    <phoneticPr fontId="1" type="noConversion"/>
  </si>
  <si>
    <t>VJ963</t>
    <phoneticPr fontId="1" type="noConversion"/>
  </si>
  <si>
    <t>VJ961</t>
    <phoneticPr fontId="1" type="noConversion"/>
  </si>
  <si>
    <t>베트남항공(VN/HVN)</t>
    <phoneticPr fontId="1" type="noConversion"/>
  </si>
  <si>
    <t>VN415</t>
    <phoneticPr fontId="1" type="noConversion"/>
  </si>
  <si>
    <t>VN417</t>
    <phoneticPr fontId="1" type="noConversion"/>
  </si>
  <si>
    <t>푸꾸옥</t>
    <phoneticPr fontId="1" type="noConversion"/>
  </si>
  <si>
    <t>OZ771</t>
    <phoneticPr fontId="1" type="noConversion"/>
  </si>
  <si>
    <t>VJ975</t>
    <phoneticPr fontId="1" type="noConversion"/>
  </si>
  <si>
    <t>다낭</t>
    <phoneticPr fontId="1" type="noConversion"/>
  </si>
  <si>
    <t>아시아나항공( OZ/AAR)</t>
    <phoneticPr fontId="1" type="noConversion"/>
  </si>
  <si>
    <t>OZ755</t>
    <phoneticPr fontId="1" type="noConversion"/>
  </si>
  <si>
    <t xml:space="preserve">에어서울(RS/ASV) </t>
    <phoneticPr fontId="1" type="noConversion"/>
  </si>
  <si>
    <t>RS551</t>
    <phoneticPr fontId="1" type="noConversion"/>
  </si>
  <si>
    <t>이스타항공(ZE/ESR)</t>
    <phoneticPr fontId="1" type="noConversion"/>
  </si>
  <si>
    <t>ZE591</t>
    <phoneticPr fontId="1" type="noConversion"/>
  </si>
  <si>
    <t>ZE593</t>
    <phoneticPr fontId="1" type="noConversion"/>
  </si>
  <si>
    <t>ZE595</t>
    <phoneticPr fontId="1" type="noConversion"/>
  </si>
  <si>
    <t>7C2901</t>
    <phoneticPr fontId="1" type="noConversion"/>
  </si>
  <si>
    <t>7C2903</t>
    <phoneticPr fontId="1" type="noConversion"/>
  </si>
  <si>
    <t>LJ077</t>
    <phoneticPr fontId="1" type="noConversion"/>
  </si>
  <si>
    <t>LJ079</t>
    <phoneticPr fontId="1" type="noConversion"/>
  </si>
  <si>
    <t>LJ059</t>
    <phoneticPr fontId="1" type="noConversion"/>
  </si>
  <si>
    <t>KE485</t>
    <phoneticPr fontId="1" type="noConversion"/>
  </si>
  <si>
    <t>KE463</t>
    <phoneticPr fontId="1" type="noConversion"/>
  </si>
  <si>
    <t>TW165</t>
    <phoneticPr fontId="1" type="noConversion"/>
  </si>
  <si>
    <t>TW125</t>
    <phoneticPr fontId="1" type="noConversion"/>
  </si>
  <si>
    <t>TW127</t>
    <phoneticPr fontId="1" type="noConversion"/>
  </si>
  <si>
    <t>VN431</t>
    <phoneticPr fontId="1" type="noConversion"/>
  </si>
  <si>
    <t>VJ881</t>
    <phoneticPr fontId="1" type="noConversion"/>
  </si>
  <si>
    <t>VJ879</t>
    <phoneticPr fontId="1" type="noConversion"/>
  </si>
  <si>
    <t>VJ875</t>
    <phoneticPr fontId="1" type="noConversion"/>
  </si>
  <si>
    <t>QH483</t>
    <phoneticPr fontId="1" type="noConversion"/>
  </si>
  <si>
    <t>호찌민</t>
    <phoneticPr fontId="1" type="noConversion"/>
  </si>
  <si>
    <t>OZ731</t>
    <phoneticPr fontId="1" type="noConversion"/>
  </si>
  <si>
    <t>OZ735</t>
    <phoneticPr fontId="1" type="noConversion"/>
  </si>
  <si>
    <t>7C4703</t>
    <phoneticPr fontId="1" type="noConversion"/>
  </si>
  <si>
    <t>KE681</t>
    <phoneticPr fontId="1" type="noConversion"/>
  </si>
  <si>
    <t>KE683</t>
    <phoneticPr fontId="1" type="noConversion"/>
  </si>
  <si>
    <t>KE685</t>
    <phoneticPr fontId="1" type="noConversion"/>
  </si>
  <si>
    <t>TW121</t>
    <phoneticPr fontId="1" type="noConversion"/>
  </si>
  <si>
    <t>VN409</t>
    <phoneticPr fontId="1" type="noConversion"/>
  </si>
  <si>
    <t>VN407</t>
    <phoneticPr fontId="1" type="noConversion"/>
  </si>
  <si>
    <t>VN405</t>
    <phoneticPr fontId="1" type="noConversion"/>
  </si>
  <si>
    <t>VJ865</t>
    <phoneticPr fontId="1" type="noConversion"/>
  </si>
  <si>
    <t>VJ863</t>
    <phoneticPr fontId="1" type="noConversion"/>
  </si>
  <si>
    <t>달랏</t>
    <phoneticPr fontId="1" type="noConversion"/>
  </si>
  <si>
    <t>KE475</t>
    <phoneticPr fontId="1" type="noConversion"/>
  </si>
  <si>
    <t>하이퐁(카트비)</t>
    <phoneticPr fontId="1" type="noConversion"/>
  </si>
  <si>
    <t>VJ925</t>
    <phoneticPr fontId="1" type="noConversion"/>
  </si>
  <si>
    <t xml:space="preserve">라오스 </t>
    <phoneticPr fontId="1" type="noConversion"/>
  </si>
  <si>
    <t>비엔티안</t>
    <phoneticPr fontId="1" type="noConversion"/>
  </si>
  <si>
    <t>7C4303</t>
    <phoneticPr fontId="1" type="noConversion"/>
  </si>
  <si>
    <t>LJ051</t>
    <phoneticPr fontId="1" type="noConversion"/>
  </si>
  <si>
    <t>TW131</t>
    <phoneticPr fontId="1" type="noConversion"/>
  </si>
  <si>
    <t xml:space="preserve">미얀마 </t>
    <phoneticPr fontId="1" type="noConversion"/>
  </si>
  <si>
    <t>양곤</t>
    <phoneticPr fontId="1" type="noConversion"/>
  </si>
  <si>
    <t>KE471</t>
    <phoneticPr fontId="1" type="noConversion"/>
  </si>
  <si>
    <t>캄보디아</t>
    <phoneticPr fontId="1" type="noConversion"/>
  </si>
  <si>
    <t>시엠립</t>
    <phoneticPr fontId="1" type="noConversion"/>
  </si>
  <si>
    <t>에어서울 (RS/ASV)</t>
    <phoneticPr fontId="1" type="noConversion"/>
  </si>
  <si>
    <t>RS545</t>
    <phoneticPr fontId="1" type="noConversion"/>
  </si>
  <si>
    <t>프놈펜</t>
    <phoneticPr fontId="1" type="noConversion"/>
  </si>
  <si>
    <t>KE689</t>
    <phoneticPr fontId="1" type="noConversion"/>
  </si>
  <si>
    <t>아시아나항공 (OZ/AAR)</t>
    <phoneticPr fontId="1" type="noConversion"/>
  </si>
  <si>
    <t>OZ739</t>
    <phoneticPr fontId="1" type="noConversion"/>
  </si>
  <si>
    <t>인도</t>
    <phoneticPr fontId="1" type="noConversion"/>
  </si>
  <si>
    <t>뭄바이</t>
    <phoneticPr fontId="1" type="noConversion"/>
  </si>
  <si>
    <t>KE655</t>
    <phoneticPr fontId="1" type="noConversion"/>
  </si>
  <si>
    <t xml:space="preserve">델리 </t>
    <phoneticPr fontId="1" type="noConversion"/>
  </si>
  <si>
    <t>KE481</t>
    <phoneticPr fontId="1" type="noConversion"/>
  </si>
  <si>
    <t>에어인디아 (AI/AIC)</t>
    <phoneticPr fontId="1" type="noConversion"/>
  </si>
  <si>
    <t>AL313</t>
    <phoneticPr fontId="1" type="noConversion"/>
  </si>
  <si>
    <t>마카오</t>
  </si>
  <si>
    <t>이스타항공</t>
    <phoneticPr fontId="1" type="noConversion"/>
  </si>
  <si>
    <t>ZE521</t>
    <phoneticPr fontId="1" type="noConversion"/>
  </si>
  <si>
    <t>제주항공</t>
  </si>
  <si>
    <t>7C2001</t>
    <phoneticPr fontId="1" type="noConversion"/>
  </si>
  <si>
    <t>7C2003</t>
    <phoneticPr fontId="1" type="noConversion"/>
  </si>
  <si>
    <t>진에어</t>
  </si>
  <si>
    <t>LJ125</t>
    <phoneticPr fontId="1" type="noConversion"/>
  </si>
  <si>
    <t>LJ121</t>
    <phoneticPr fontId="1" type="noConversion"/>
  </si>
  <si>
    <t>티웨이항공</t>
  </si>
  <si>
    <t xml:space="preserve"> TW107</t>
    <phoneticPr fontId="1" type="noConversion"/>
  </si>
  <si>
    <t>에어마카오</t>
  </si>
  <si>
    <t>NX821</t>
    <phoneticPr fontId="1" type="noConversion"/>
  </si>
  <si>
    <t>NX825</t>
    <phoneticPr fontId="1" type="noConversion"/>
  </si>
  <si>
    <t>태국</t>
  </si>
  <si>
    <t>방콕(신공항)</t>
  </si>
  <si>
    <t>대한항공</t>
  </si>
  <si>
    <t>KE657</t>
    <phoneticPr fontId="1" type="noConversion"/>
  </si>
  <si>
    <t>KE651</t>
    <phoneticPr fontId="1" type="noConversion"/>
  </si>
  <si>
    <t>KE659</t>
    <phoneticPr fontId="1" type="noConversion"/>
  </si>
  <si>
    <t>KE653</t>
    <phoneticPr fontId="1" type="noConversion"/>
  </si>
  <si>
    <t>아시아나항공</t>
  </si>
  <si>
    <t>OZ741</t>
    <phoneticPr fontId="1" type="noConversion"/>
  </si>
  <si>
    <t>OZ743</t>
    <phoneticPr fontId="1" type="noConversion"/>
  </si>
  <si>
    <t xml:space="preserve"> 7C2201</t>
    <phoneticPr fontId="1" type="noConversion"/>
  </si>
  <si>
    <t>LJ001</t>
    <phoneticPr fontId="1" type="noConversion"/>
  </si>
  <si>
    <t>TW101</t>
    <phoneticPr fontId="1" type="noConversion"/>
  </si>
  <si>
    <t>이스타항공</t>
  </si>
  <si>
    <t>ZE511</t>
    <phoneticPr fontId="1" type="noConversion"/>
  </si>
  <si>
    <t>타이항공(TG/THA)</t>
    <phoneticPr fontId="1" type="noConversion"/>
  </si>
  <si>
    <t>TG659</t>
    <phoneticPr fontId="1" type="noConversion"/>
  </si>
  <si>
    <t>TG657</t>
    <phoneticPr fontId="1" type="noConversion"/>
  </si>
  <si>
    <t>TG689</t>
    <phoneticPr fontId="1" type="noConversion"/>
  </si>
  <si>
    <t>TG635</t>
    <phoneticPr fontId="1" type="noConversion"/>
  </si>
  <si>
    <t>TG655</t>
    <phoneticPr fontId="1" type="noConversion"/>
  </si>
  <si>
    <t>푸껫</t>
  </si>
  <si>
    <t>OZ747</t>
    <phoneticPr fontId="1" type="noConversion"/>
  </si>
  <si>
    <t>KE637</t>
    <phoneticPr fontId="1" type="noConversion"/>
  </si>
  <si>
    <t>치앙마이</t>
  </si>
  <si>
    <t>7C4205</t>
    <phoneticPr fontId="1" type="noConversion"/>
  </si>
  <si>
    <t>KE667</t>
    <phoneticPr fontId="1" type="noConversion"/>
  </si>
  <si>
    <t>TW113</t>
    <phoneticPr fontId="1" type="noConversion"/>
  </si>
  <si>
    <t>대만</t>
  </si>
  <si>
    <t xml:space="preserve">타이페이 </t>
  </si>
  <si>
    <t>KE691</t>
    <phoneticPr fontId="1" type="noConversion"/>
  </si>
  <si>
    <t>KE693</t>
    <phoneticPr fontId="1" type="noConversion"/>
  </si>
  <si>
    <t>OZ711</t>
    <phoneticPr fontId="1" type="noConversion"/>
  </si>
  <si>
    <t>OZ713</t>
    <phoneticPr fontId="1" type="noConversion"/>
  </si>
  <si>
    <t>7C2601</t>
    <phoneticPr fontId="1" type="noConversion"/>
  </si>
  <si>
    <t>LJ081</t>
    <phoneticPr fontId="1" type="noConversion"/>
  </si>
  <si>
    <t>ZE881</t>
    <phoneticPr fontId="1" type="noConversion"/>
  </si>
  <si>
    <t>중화항공(CI/CAL)</t>
    <phoneticPr fontId="1" type="noConversion"/>
  </si>
  <si>
    <t>CI161</t>
    <phoneticPr fontId="1" type="noConversion"/>
  </si>
  <si>
    <t>CI149</t>
    <phoneticPr fontId="1" type="noConversion"/>
  </si>
  <si>
    <t>CI163</t>
    <phoneticPr fontId="1" type="noConversion"/>
  </si>
  <si>
    <t>유니항공(B7/UIA)</t>
    <phoneticPr fontId="1" type="noConversion"/>
  </si>
  <si>
    <t>B7169</t>
    <phoneticPr fontId="1" type="noConversion"/>
  </si>
  <si>
    <t>에바항공</t>
  </si>
  <si>
    <t>BR149</t>
    <phoneticPr fontId="1" type="noConversion"/>
  </si>
  <si>
    <t>BR169</t>
    <phoneticPr fontId="1" type="noConversion"/>
  </si>
  <si>
    <t>BR159</t>
    <phoneticPr fontId="1" type="noConversion"/>
  </si>
  <si>
    <t xml:space="preserve">타이중 </t>
  </si>
  <si>
    <t>아시아나항공</t>
    <phoneticPr fontId="1" type="noConversion"/>
  </si>
  <si>
    <t>OZ7117</t>
    <phoneticPr fontId="1" type="noConversion"/>
  </si>
  <si>
    <t>TW669</t>
    <phoneticPr fontId="1" type="noConversion"/>
  </si>
  <si>
    <t xml:space="preserve">에바항공 </t>
  </si>
  <si>
    <t>BR187</t>
    <phoneticPr fontId="1" type="noConversion"/>
  </si>
  <si>
    <t>가오슝</t>
  </si>
  <si>
    <t>OZ717</t>
    <phoneticPr fontId="1" type="noConversion"/>
  </si>
  <si>
    <t>BX781</t>
    <phoneticPr fontId="1" type="noConversion"/>
  </si>
  <si>
    <t>7C4501</t>
    <phoneticPr fontId="1" type="noConversion"/>
  </si>
  <si>
    <t>TW671</t>
    <phoneticPr fontId="1" type="noConversion"/>
  </si>
  <si>
    <t>ZE823</t>
    <phoneticPr fontId="1" type="noConversion"/>
  </si>
  <si>
    <t>홍콩</t>
  </si>
  <si>
    <t>KE603</t>
    <phoneticPr fontId="1" type="noConversion"/>
  </si>
  <si>
    <t>KE613</t>
    <phoneticPr fontId="1" type="noConversion"/>
  </si>
  <si>
    <t>KE601</t>
    <phoneticPr fontId="1" type="noConversion"/>
  </si>
  <si>
    <t>KE607</t>
    <phoneticPr fontId="1" type="noConversion"/>
  </si>
  <si>
    <t>KE611</t>
    <phoneticPr fontId="1" type="noConversion"/>
  </si>
  <si>
    <t>OZ721</t>
    <phoneticPr fontId="1" type="noConversion"/>
  </si>
  <si>
    <t>OZ745</t>
    <phoneticPr fontId="1" type="noConversion"/>
  </si>
  <si>
    <t>OZ9293</t>
    <phoneticPr fontId="1" type="noConversion"/>
  </si>
  <si>
    <t>7C2107</t>
    <phoneticPr fontId="1" type="noConversion"/>
  </si>
  <si>
    <t>LJ113</t>
    <phoneticPr fontId="1" type="noConversion"/>
  </si>
  <si>
    <t>ZE931</t>
    <phoneticPr fontId="1" type="noConversion"/>
  </si>
  <si>
    <t>에어서울</t>
  </si>
  <si>
    <t>RS501</t>
    <phoneticPr fontId="1" type="noConversion"/>
  </si>
  <si>
    <t>홍콩항공(HX/CRK)</t>
    <phoneticPr fontId="1" type="noConversion"/>
  </si>
  <si>
    <t>HX647</t>
    <phoneticPr fontId="1" type="noConversion"/>
  </si>
  <si>
    <t>HX629</t>
    <phoneticPr fontId="1" type="noConversion"/>
  </si>
  <si>
    <t>HX6629</t>
    <phoneticPr fontId="1" type="noConversion"/>
  </si>
  <si>
    <t>HX623</t>
    <phoneticPr fontId="1" type="noConversion"/>
  </si>
  <si>
    <t>캐세이퍼시픽항공(CX/CPA)</t>
    <phoneticPr fontId="1" type="noConversion"/>
  </si>
  <si>
    <t>CX</t>
    <phoneticPr fontId="1" type="noConversion"/>
  </si>
  <si>
    <t>홍콩익스프레스항공(UO/HKE)</t>
    <phoneticPr fontId="1" type="noConversion"/>
  </si>
  <si>
    <t>UO</t>
    <phoneticPr fontId="1" type="noConversion"/>
  </si>
  <si>
    <t xml:space="preserve">싱가포르 </t>
  </si>
  <si>
    <t>OZ751</t>
    <phoneticPr fontId="1" type="noConversion"/>
  </si>
  <si>
    <t>OZ753</t>
    <phoneticPr fontId="1" type="noConversion"/>
  </si>
  <si>
    <t>KE643</t>
    <phoneticPr fontId="1" type="noConversion"/>
  </si>
  <si>
    <t>KE645</t>
    <phoneticPr fontId="1" type="noConversion"/>
  </si>
  <si>
    <t>KE647</t>
    <phoneticPr fontId="1" type="noConversion"/>
  </si>
  <si>
    <t>싱가포르항공</t>
  </si>
  <si>
    <t>SQ607</t>
    <phoneticPr fontId="1" type="noConversion"/>
  </si>
  <si>
    <t>SQ611</t>
    <phoneticPr fontId="1" type="noConversion"/>
  </si>
  <si>
    <t>SQ609</t>
    <phoneticPr fontId="1" type="noConversion"/>
  </si>
  <si>
    <t>SQ603</t>
    <phoneticPr fontId="1" type="noConversion"/>
  </si>
  <si>
    <t>스쿠트항공(TR/TGW)</t>
    <phoneticPr fontId="1" type="noConversion"/>
  </si>
  <si>
    <t>TR897</t>
    <phoneticPr fontId="1" type="noConversion"/>
  </si>
  <si>
    <t xml:space="preserve">몰디브 </t>
  </si>
  <si>
    <t xml:space="preserve">말레 </t>
  </si>
  <si>
    <t>KE473</t>
    <phoneticPr fontId="1" type="noConversion"/>
  </si>
  <si>
    <t xml:space="preserve">인도네시아 </t>
  </si>
  <si>
    <t>덴파사르</t>
  </si>
  <si>
    <t>KE633</t>
    <phoneticPr fontId="1" type="noConversion"/>
  </si>
  <si>
    <t>KE629</t>
    <phoneticPr fontId="1" type="noConversion"/>
  </si>
  <si>
    <t>가루다인도네시아항공</t>
  </si>
  <si>
    <t>GA</t>
    <phoneticPr fontId="1" type="noConversion"/>
  </si>
  <si>
    <t>자카르타</t>
  </si>
  <si>
    <t>OZ761</t>
    <phoneticPr fontId="1" type="noConversion"/>
  </si>
  <si>
    <t>KE627</t>
    <phoneticPr fontId="1" type="noConversion"/>
  </si>
  <si>
    <t>GA879</t>
    <phoneticPr fontId="1" type="noConversion"/>
  </si>
  <si>
    <t xml:space="preserve">말레이시아 </t>
  </si>
  <si>
    <t xml:space="preserve">쿠알라룸푸르 </t>
  </si>
  <si>
    <t>KE671</t>
    <phoneticPr fontId="1" type="noConversion"/>
  </si>
  <si>
    <t>말레이시아항공</t>
  </si>
  <si>
    <t>MH039</t>
    <phoneticPr fontId="1" type="noConversion"/>
  </si>
  <si>
    <t>MH067</t>
    <phoneticPr fontId="1" type="noConversion"/>
  </si>
  <si>
    <t>에어아시아 타이</t>
  </si>
  <si>
    <t>D7</t>
    <phoneticPr fontId="1" type="noConversion"/>
  </si>
  <si>
    <t xml:space="preserve">코타키나발루 </t>
  </si>
  <si>
    <t>RS541</t>
    <phoneticPr fontId="1" type="noConversion"/>
  </si>
  <si>
    <t>ZE501</t>
    <phoneticPr fontId="1" type="noConversion"/>
  </si>
  <si>
    <t>7C2507</t>
    <phoneticPr fontId="1" type="noConversion"/>
  </si>
  <si>
    <t>LJ063</t>
    <phoneticPr fontId="1" type="noConversion"/>
  </si>
  <si>
    <t>LJ061</t>
    <phoneticPr fontId="1" type="noConversion"/>
  </si>
  <si>
    <t>조호르바루</t>
  </si>
  <si>
    <t>LJ095</t>
    <phoneticPr fontId="1" type="noConversion"/>
  </si>
  <si>
    <t>네팔</t>
  </si>
  <si>
    <t>카트만두</t>
  </si>
  <si>
    <t>KE695</t>
    <phoneticPr fontId="1" type="noConversion"/>
  </si>
  <si>
    <t>브루나이</t>
  </si>
  <si>
    <t>반다르세리베가완</t>
    <phoneticPr fontId="1" type="noConversion"/>
  </si>
  <si>
    <t>브루나이항공</t>
  </si>
  <si>
    <t>BI652</t>
    <phoneticPr fontId="1" type="noConversion"/>
  </si>
  <si>
    <t>노선</t>
    <phoneticPr fontId="1" type="noConversion"/>
  </si>
  <si>
    <t xml:space="preserve">항공사 </t>
  </si>
  <si>
    <t xml:space="preserve">항공편 </t>
  </si>
  <si>
    <t>도쿄(나리타)</t>
  </si>
  <si>
    <t>아시아나항공 (OZ/AAR)</t>
  </si>
  <si>
    <t>OZ102</t>
  </si>
  <si>
    <t>OZ106</t>
  </si>
  <si>
    <t>OZ108</t>
  </si>
  <si>
    <t>에어서울 (RS/ASV)</t>
  </si>
  <si>
    <t>RS701</t>
  </si>
  <si>
    <t>RS703</t>
  </si>
  <si>
    <t>ZE601</t>
  </si>
  <si>
    <t>ZE603</t>
  </si>
  <si>
    <t>제주항공(7C/JJA)</t>
  </si>
  <si>
    <t>7C1102</t>
  </si>
  <si>
    <t>7C1106</t>
    <phoneticPr fontId="1" type="noConversion"/>
  </si>
  <si>
    <t>7C1108</t>
  </si>
  <si>
    <t>7C1104</t>
  </si>
  <si>
    <t>진에어 (LJ/JNA)</t>
  </si>
  <si>
    <t>LJ201</t>
  </si>
  <si>
    <t>LJ203</t>
  </si>
  <si>
    <t>대한항공 (KE/KAL)</t>
  </si>
  <si>
    <t>KE703</t>
  </si>
  <si>
    <t>KE001</t>
  </si>
  <si>
    <t>KE705</t>
  </si>
  <si>
    <t>티웨이항공(TW/TWB)</t>
  </si>
  <si>
    <t>TW205</t>
  </si>
  <si>
    <t>TW201</t>
  </si>
  <si>
    <t>TW213</t>
    <phoneticPr fontId="1" type="noConversion"/>
  </si>
  <si>
    <t>이티오피아항공(ETH/ET)</t>
  </si>
  <si>
    <t>ET672</t>
  </si>
  <si>
    <t>도쿄(하네다)</t>
  </si>
  <si>
    <t>OZ178</t>
  </si>
  <si>
    <t>KE719</t>
  </si>
  <si>
    <t>오사카
(간사이공항)</t>
  </si>
  <si>
    <t>아시아나항공(OZ/AAR)</t>
  </si>
  <si>
    <t>OZ112</t>
    <phoneticPr fontId="1" type="noConversion"/>
  </si>
  <si>
    <t>OZ114</t>
    <phoneticPr fontId="1" type="noConversion"/>
  </si>
  <si>
    <t>OZ116</t>
    <phoneticPr fontId="1" type="noConversion"/>
  </si>
  <si>
    <t>에어서울(RS/ASV)</t>
  </si>
  <si>
    <t>RS711</t>
  </si>
  <si>
    <t>RS713</t>
    <phoneticPr fontId="1" type="noConversion"/>
  </si>
  <si>
    <t>이스타항공 (ZE/ESR)</t>
  </si>
  <si>
    <t>ZE611</t>
  </si>
  <si>
    <t>ZE613</t>
    <phoneticPr fontId="1" type="noConversion"/>
  </si>
  <si>
    <t>7C1304</t>
  </si>
  <si>
    <t>7C1302</t>
    <phoneticPr fontId="1" type="noConversion"/>
  </si>
  <si>
    <t>7C1306</t>
    <phoneticPr fontId="1" type="noConversion"/>
  </si>
  <si>
    <t>진에어(LJ/JNA)</t>
  </si>
  <si>
    <t>LJ211</t>
  </si>
  <si>
    <t>LJ213</t>
    <phoneticPr fontId="1" type="noConversion"/>
  </si>
  <si>
    <t>KE721</t>
    <phoneticPr fontId="1" type="noConversion"/>
  </si>
  <si>
    <t>KE723</t>
  </si>
  <si>
    <t>KE727</t>
    <phoneticPr fontId="1" type="noConversion"/>
  </si>
  <si>
    <t>KE725</t>
    <phoneticPr fontId="1" type="noConversion"/>
  </si>
  <si>
    <t>TW281</t>
  </si>
  <si>
    <t>TW283</t>
    <phoneticPr fontId="1" type="noConversion"/>
  </si>
  <si>
    <t>TW285</t>
    <phoneticPr fontId="1" type="noConversion"/>
  </si>
  <si>
    <t>피치항공(APJ/MM)</t>
  </si>
  <si>
    <t>MM002</t>
  </si>
  <si>
    <t>MM006</t>
  </si>
  <si>
    <t>MM010</t>
  </si>
  <si>
    <t>MM012</t>
  </si>
  <si>
    <t xml:space="preserve">후쿠오카 </t>
  </si>
  <si>
    <t>OZ132</t>
  </si>
  <si>
    <t>OZ134</t>
  </si>
  <si>
    <t>OZ136</t>
  </si>
  <si>
    <t>ZE641</t>
  </si>
  <si>
    <t>ZE643</t>
  </si>
  <si>
    <t>제주항공 (7C/JJA)</t>
  </si>
  <si>
    <t>7C1408</t>
    <phoneticPr fontId="1" type="noConversion"/>
  </si>
  <si>
    <t>7C1402</t>
    <phoneticPr fontId="1" type="noConversion"/>
  </si>
  <si>
    <t>7C1404</t>
    <phoneticPr fontId="1" type="noConversion"/>
  </si>
  <si>
    <t>7C1406</t>
    <phoneticPr fontId="1" type="noConversion"/>
  </si>
  <si>
    <t>LJ223</t>
    <phoneticPr fontId="1" type="noConversion"/>
  </si>
  <si>
    <t>LJ221</t>
    <phoneticPr fontId="1" type="noConversion"/>
  </si>
  <si>
    <t>LJ225</t>
    <phoneticPr fontId="1" type="noConversion"/>
  </si>
  <si>
    <t>KE787</t>
  </si>
  <si>
    <t>KE789</t>
  </si>
  <si>
    <t>KE745</t>
    <phoneticPr fontId="1" type="noConversion"/>
  </si>
  <si>
    <t>KE781</t>
  </si>
  <si>
    <t>TW291</t>
  </si>
  <si>
    <t>TW293</t>
  </si>
  <si>
    <t xml:space="preserve">나고야 </t>
  </si>
  <si>
    <t>OZ122</t>
  </si>
  <si>
    <t>OZ124</t>
  </si>
  <si>
    <t>7C1602</t>
  </si>
  <si>
    <t>7C1608</t>
  </si>
  <si>
    <t>KE741</t>
  </si>
  <si>
    <t>KE743</t>
    <phoneticPr fontId="1" type="noConversion"/>
  </si>
  <si>
    <t>TW237</t>
  </si>
  <si>
    <t>TW239</t>
  </si>
  <si>
    <t xml:space="preserve">삿포로 </t>
  </si>
  <si>
    <t>OZ174</t>
  </si>
  <si>
    <t>LJ231</t>
  </si>
  <si>
    <t>7C1902</t>
  </si>
  <si>
    <t>KE765</t>
  </si>
  <si>
    <t>KE795</t>
  </si>
  <si>
    <t xml:space="preserve">오키나와 </t>
  </si>
  <si>
    <t>OZ172</t>
  </si>
  <si>
    <t>7C1802</t>
    <phoneticPr fontId="1" type="noConversion"/>
  </si>
  <si>
    <t>LJ245</t>
  </si>
  <si>
    <t>KE735</t>
  </si>
  <si>
    <t>TW</t>
  </si>
  <si>
    <t>피치항공 (MM/APJ)</t>
  </si>
  <si>
    <t>가고시마</t>
  </si>
  <si>
    <t>ZE651</t>
  </si>
  <si>
    <t>KE785(수,금)</t>
    <phoneticPr fontId="1" type="noConversion"/>
  </si>
  <si>
    <t>KE785(일)</t>
    <phoneticPr fontId="1" type="noConversion"/>
  </si>
  <si>
    <t>고마쓰</t>
    <phoneticPr fontId="1" type="noConversion"/>
  </si>
  <si>
    <t>KE775</t>
    <phoneticPr fontId="1" type="noConversion"/>
  </si>
  <si>
    <t xml:space="preserve">구마모토 </t>
  </si>
  <si>
    <t xml:space="preserve">기타규슈 </t>
  </si>
  <si>
    <t>LJ263</t>
    <phoneticPr fontId="1" type="noConversion"/>
  </si>
  <si>
    <t xml:space="preserve">니가타 </t>
  </si>
  <si>
    <t>KE763</t>
  </si>
  <si>
    <t xml:space="preserve">다카마쓰 </t>
  </si>
  <si>
    <t>RS741</t>
  </si>
  <si>
    <t>RS743</t>
    <phoneticPr fontId="1" type="noConversion"/>
  </si>
  <si>
    <t xml:space="preserve">마쓰야마 </t>
  </si>
  <si>
    <t>7C1704</t>
  </si>
  <si>
    <t xml:space="preserve">미야자키 </t>
  </si>
  <si>
    <t>OZ158</t>
  </si>
  <si>
    <t>센다이</t>
  </si>
  <si>
    <t>OZ152</t>
  </si>
  <si>
    <t>시즈오카</t>
  </si>
  <si>
    <t>7C1282</t>
  </si>
  <si>
    <t xml:space="preserve">오카야먀 </t>
  </si>
  <si>
    <t>KE747</t>
  </si>
  <si>
    <t>히로시마</t>
  </si>
  <si>
    <t>RS753</t>
  </si>
  <si>
    <t xml:space="preserve">일본 지역별 평균 탑승률 (표&amp;탑승률 그래프) </t>
  </si>
  <si>
    <t xml:space="preserve">공급석 기준 항공사별 점유율 </t>
  </si>
  <si>
    <t>항공사</t>
  </si>
  <si>
    <t>점유율</t>
  </si>
  <si>
    <t xml:space="preserve">노선 </t>
  </si>
  <si>
    <t>공급석</t>
  </si>
  <si>
    <t>국적 FSC</t>
  </si>
  <si>
    <t>국적 LCC</t>
  </si>
  <si>
    <t>다카마쓰</t>
  </si>
  <si>
    <t xml:space="preserve">외항사 </t>
  </si>
  <si>
    <t>마쓰야마</t>
  </si>
  <si>
    <t>후쿠오카</t>
  </si>
  <si>
    <t>고마쓰</t>
  </si>
  <si>
    <t>나고야</t>
  </si>
  <si>
    <t>삿포로</t>
  </si>
  <si>
    <t>오사카</t>
  </si>
  <si>
    <t>니가타</t>
  </si>
  <si>
    <t>미야쟈키</t>
  </si>
  <si>
    <t>오카야마</t>
  </si>
  <si>
    <t>오키나와</t>
  </si>
  <si>
    <t>가목사(자무쓰)</t>
    <phoneticPr fontId="1" type="noConversion"/>
  </si>
  <si>
    <t>7C8901</t>
  </si>
  <si>
    <t>계림</t>
  </si>
  <si>
    <t>OZ325</t>
  </si>
  <si>
    <t>중국동방항공(MU/CES)</t>
  </si>
  <si>
    <t>MU2016</t>
  </si>
  <si>
    <t>광저우</t>
  </si>
  <si>
    <t>중국남방항공(CZ/CSN)</t>
  </si>
  <si>
    <t>CZ340</t>
  </si>
  <si>
    <t>CZ338</t>
  </si>
  <si>
    <t>CZ3062</t>
    <phoneticPr fontId="1" type="noConversion"/>
  </si>
  <si>
    <t>아시아나항공( OZ/AAR)</t>
  </si>
  <si>
    <t>OZ369</t>
    <phoneticPr fontId="1" type="noConversion"/>
  </si>
  <si>
    <t>OZ355</t>
  </si>
  <si>
    <t>OZ357</t>
    <phoneticPr fontId="1" type="noConversion"/>
  </si>
  <si>
    <t>대한항공(KE/KAL)</t>
  </si>
  <si>
    <t>KE865</t>
  </si>
  <si>
    <t>남경(난징)</t>
  </si>
  <si>
    <t>OZ349</t>
  </si>
  <si>
    <t>대한항공( KE/KAL)</t>
  </si>
  <si>
    <t>KE157</t>
    <phoneticPr fontId="1" type="noConversion"/>
  </si>
  <si>
    <t>MU580</t>
  </si>
  <si>
    <t>대련(다롄)</t>
  </si>
  <si>
    <t>KE869</t>
  </si>
  <si>
    <t>OZ301</t>
  </si>
  <si>
    <t>CZ686</t>
  </si>
  <si>
    <t>CZ696</t>
  </si>
  <si>
    <t>CZ676</t>
  </si>
  <si>
    <t>목단강(무단장)</t>
  </si>
  <si>
    <t>KE823</t>
  </si>
  <si>
    <t>CZ6088</t>
    <phoneticPr fontId="1" type="noConversion"/>
  </si>
  <si>
    <t>베이징</t>
  </si>
  <si>
    <t>중국국제항공(CA/CCA)</t>
  </si>
  <si>
    <t>CA124</t>
  </si>
  <si>
    <t>CA136</t>
  </si>
  <si>
    <t>CA126</t>
  </si>
  <si>
    <t>CA132</t>
  </si>
  <si>
    <t>CZ316</t>
  </si>
  <si>
    <t>OZ331</t>
  </si>
  <si>
    <t>OZ333</t>
  </si>
  <si>
    <t>OZ335</t>
  </si>
  <si>
    <t>KE855</t>
  </si>
  <si>
    <t>KE853</t>
  </si>
  <si>
    <t>KE859</t>
  </si>
  <si>
    <t>산야</t>
  </si>
  <si>
    <t>7C8601</t>
  </si>
  <si>
    <t>TW621</t>
  </si>
  <si>
    <t>샤먼</t>
  </si>
  <si>
    <t>KE887</t>
  </si>
  <si>
    <t>중국샤먼항공(MF/CXA)</t>
    <phoneticPr fontId="1" type="noConversion"/>
  </si>
  <si>
    <t>MF872</t>
  </si>
  <si>
    <t>석가장(스자좡)</t>
    <phoneticPr fontId="1" type="noConversion"/>
  </si>
  <si>
    <t>7C8801</t>
  </si>
  <si>
    <t>춘추항공(CQH)</t>
  </si>
  <si>
    <t>9C8790</t>
  </si>
  <si>
    <t>선전(심천)</t>
  </si>
  <si>
    <t>OZ371</t>
  </si>
  <si>
    <t>KE827</t>
  </si>
  <si>
    <t>BX319</t>
    <phoneticPr fontId="1" type="noConversion"/>
  </si>
  <si>
    <t>CZ3090</t>
  </si>
  <si>
    <t>심천항공(ZH/CSZ)</t>
  </si>
  <si>
    <t>ZH9034</t>
  </si>
  <si>
    <t>ZH9038</t>
  </si>
  <si>
    <t>ZH9032</t>
  </si>
  <si>
    <t>시안</t>
  </si>
  <si>
    <t>OZ347</t>
  </si>
  <si>
    <t>KE807</t>
  </si>
  <si>
    <t>MU5022</t>
    <phoneticPr fontId="1" type="noConversion"/>
  </si>
  <si>
    <t>심양(선양)</t>
    <phoneticPr fontId="1" type="noConversion"/>
  </si>
  <si>
    <t>KE831</t>
  </si>
  <si>
    <t>KE833</t>
  </si>
  <si>
    <t>CZ682</t>
  </si>
  <si>
    <t>CZ672</t>
  </si>
  <si>
    <t>연길(옌지)</t>
    <phoneticPr fontId="1" type="noConversion"/>
  </si>
  <si>
    <t>OZ351</t>
  </si>
  <si>
    <t>OZ3513</t>
    <phoneticPr fontId="1" type="noConversion"/>
  </si>
  <si>
    <t>7C8903</t>
  </si>
  <si>
    <t>KE891</t>
  </si>
  <si>
    <t>CA144</t>
  </si>
  <si>
    <t>MU5086</t>
    <phoneticPr fontId="1" type="noConversion"/>
  </si>
  <si>
    <t>CZ6074</t>
  </si>
  <si>
    <t>연대(옌타이)</t>
    <phoneticPr fontId="1" type="noConversion"/>
  </si>
  <si>
    <t>OZ307</t>
  </si>
  <si>
    <t>7C8701</t>
  </si>
  <si>
    <t>산동항공(SC/CDG)</t>
  </si>
  <si>
    <t>SC4708</t>
  </si>
  <si>
    <t>MU550</t>
  </si>
  <si>
    <t>MU268</t>
  </si>
  <si>
    <t>MU5050</t>
  </si>
  <si>
    <t>옌청</t>
  </si>
  <si>
    <t>OZ337</t>
  </si>
  <si>
    <t>MU218</t>
  </si>
  <si>
    <t>장가계(장자제)</t>
    <phoneticPr fontId="1" type="noConversion"/>
  </si>
  <si>
    <t>RS811</t>
    <phoneticPr fontId="1" type="noConversion"/>
  </si>
  <si>
    <t>KE163</t>
    <phoneticPr fontId="1" type="noConversion"/>
  </si>
  <si>
    <t>장춘(창춘)</t>
    <phoneticPr fontId="1" type="noConversion"/>
  </si>
  <si>
    <t>OZ303</t>
  </si>
  <si>
    <t>CZ638</t>
  </si>
  <si>
    <t>CZ688</t>
  </si>
  <si>
    <t>정저우</t>
  </si>
  <si>
    <t>KE809</t>
  </si>
  <si>
    <t>이스타항공(ZE/CSR)</t>
  </si>
  <si>
    <t>ZE853</t>
    <phoneticPr fontId="1" type="noConversion"/>
  </si>
  <si>
    <t>CZ8130</t>
    <phoneticPr fontId="1" type="noConversion"/>
  </si>
  <si>
    <t>CZ6010</t>
  </si>
  <si>
    <t>지난</t>
  </si>
  <si>
    <t>ZE811</t>
  </si>
  <si>
    <t>SC4096</t>
  </si>
  <si>
    <t>SC4988</t>
    <phoneticPr fontId="1" type="noConversion"/>
  </si>
  <si>
    <t>MU5086</t>
  </si>
  <si>
    <t>KE847</t>
  </si>
  <si>
    <t>TW605</t>
  </si>
  <si>
    <t>장사(창사)</t>
    <phoneticPr fontId="1" type="noConversion"/>
  </si>
  <si>
    <t>OZ321</t>
  </si>
  <si>
    <t>KE819</t>
  </si>
  <si>
    <t>MU2024</t>
  </si>
  <si>
    <t>CZ3066</t>
  </si>
  <si>
    <t>천진(텐진)</t>
    <phoneticPr fontId="1" type="noConversion"/>
  </si>
  <si>
    <t>KE805</t>
  </si>
  <si>
    <t>OZ327</t>
  </si>
  <si>
    <t>중국국제항공(CA/CCA)</t>
    <phoneticPr fontId="1" type="noConversion"/>
  </si>
  <si>
    <t>CA172</t>
  </si>
  <si>
    <t>CZ802</t>
  </si>
  <si>
    <t>천진항공(GS/GCR)</t>
  </si>
  <si>
    <t>GS7994</t>
  </si>
  <si>
    <t>칭다오</t>
  </si>
  <si>
    <t>OZ317</t>
  </si>
  <si>
    <t>OZ319</t>
  </si>
  <si>
    <t>7C8401</t>
  </si>
  <si>
    <t>KE845</t>
    <phoneticPr fontId="1" type="noConversion"/>
  </si>
  <si>
    <t>KE861</t>
    <phoneticPr fontId="1" type="noConversion"/>
  </si>
  <si>
    <t>TW607</t>
    <phoneticPr fontId="1" type="noConversion"/>
  </si>
  <si>
    <t>산동항공(SC/CDG)</t>
    <phoneticPr fontId="1" type="noConversion"/>
  </si>
  <si>
    <t>SC4088</t>
  </si>
  <si>
    <t>SC4618</t>
    <phoneticPr fontId="1" type="noConversion"/>
  </si>
  <si>
    <t>SC4082</t>
    <phoneticPr fontId="1" type="noConversion"/>
  </si>
  <si>
    <t>SC4620</t>
    <phoneticPr fontId="1" type="noConversion"/>
  </si>
  <si>
    <t>SC4722</t>
    <phoneticPr fontId="1" type="noConversion"/>
  </si>
  <si>
    <t>SC4778</t>
    <phoneticPr fontId="1" type="noConversion"/>
  </si>
  <si>
    <t>칭다오 에어라인(QW/QDA)</t>
    <phoneticPr fontId="1" type="noConversion"/>
  </si>
  <si>
    <t>QW9902</t>
    <phoneticPr fontId="1" type="noConversion"/>
  </si>
  <si>
    <t>MU2040</t>
    <phoneticPr fontId="1" type="noConversion"/>
  </si>
  <si>
    <t>MU2044</t>
    <phoneticPr fontId="1" type="noConversion"/>
  </si>
  <si>
    <t>MU2034</t>
    <phoneticPr fontId="1" type="noConversion"/>
  </si>
  <si>
    <t>MU560</t>
  </si>
  <si>
    <t>청두(성도)</t>
  </si>
  <si>
    <t>OZ323</t>
    <phoneticPr fontId="1" type="noConversion"/>
  </si>
  <si>
    <t>OZ3233</t>
    <phoneticPr fontId="1" type="noConversion"/>
  </si>
  <si>
    <t>사천항공(3U/CSC)</t>
    <phoneticPr fontId="1" type="noConversion"/>
  </si>
  <si>
    <t>3U8904</t>
    <phoneticPr fontId="1" type="noConversion"/>
  </si>
  <si>
    <t>CA402</t>
    <phoneticPr fontId="1" type="noConversion"/>
  </si>
  <si>
    <t>충칭</t>
  </si>
  <si>
    <t>OZ353</t>
    <phoneticPr fontId="1" type="noConversion"/>
  </si>
  <si>
    <t>CA440</t>
    <phoneticPr fontId="1" type="noConversion"/>
  </si>
  <si>
    <t>쿤밍</t>
  </si>
  <si>
    <t>KE885</t>
    <phoneticPr fontId="1" type="noConversion"/>
  </si>
  <si>
    <t>MU2004</t>
    <phoneticPr fontId="1" type="noConversion"/>
  </si>
  <si>
    <t>푸동</t>
  </si>
  <si>
    <t>OZ361</t>
    <phoneticPr fontId="1" type="noConversion"/>
  </si>
  <si>
    <t>OZ363</t>
    <phoneticPr fontId="1" type="noConversion"/>
  </si>
  <si>
    <t>OZ365</t>
    <phoneticPr fontId="1" type="noConversion"/>
  </si>
  <si>
    <t>OZ367</t>
    <phoneticPr fontId="1" type="noConversion"/>
  </si>
  <si>
    <t>ZE871</t>
    <phoneticPr fontId="1" type="noConversion"/>
  </si>
  <si>
    <t>KE893</t>
    <phoneticPr fontId="1" type="noConversion"/>
  </si>
  <si>
    <t>KE897</t>
    <phoneticPr fontId="1" type="noConversion"/>
  </si>
  <si>
    <t>KE895</t>
    <phoneticPr fontId="1" type="noConversion"/>
  </si>
  <si>
    <t>MU5052</t>
    <phoneticPr fontId="1" type="noConversion"/>
  </si>
  <si>
    <t>MU5042</t>
    <phoneticPr fontId="1" type="noConversion"/>
  </si>
  <si>
    <t>MU5062</t>
    <phoneticPr fontId="1" type="noConversion"/>
  </si>
  <si>
    <t>MU5034</t>
    <phoneticPr fontId="1" type="noConversion"/>
  </si>
  <si>
    <t>스프링 에어 (9C/CQH)</t>
    <phoneticPr fontId="1" type="noConversion"/>
  </si>
  <si>
    <t>9C8560</t>
    <phoneticPr fontId="1" type="noConversion"/>
  </si>
  <si>
    <t>상하이항공(FM/CSH)</t>
    <phoneticPr fontId="1" type="noConversion"/>
  </si>
  <si>
    <t>FM828</t>
    <phoneticPr fontId="1" type="noConversion"/>
  </si>
  <si>
    <t>CZ370</t>
    <phoneticPr fontId="1" type="noConversion"/>
  </si>
  <si>
    <t>CZ314</t>
    <phoneticPr fontId="1" type="noConversion"/>
  </si>
  <si>
    <t>하이커우</t>
  </si>
  <si>
    <t>7C8607</t>
    <phoneticPr fontId="1" type="noConversion"/>
  </si>
  <si>
    <t>CZ340</t>
    <phoneticPr fontId="1" type="noConversion"/>
  </si>
  <si>
    <t>항저우</t>
  </si>
  <si>
    <t>OZ359</t>
    <phoneticPr fontId="1" type="noConversion"/>
  </si>
  <si>
    <t>KE159</t>
    <phoneticPr fontId="1" type="noConversion"/>
  </si>
  <si>
    <t>CA140</t>
    <phoneticPr fontId="1" type="noConversion"/>
  </si>
  <si>
    <t>허페이</t>
  </si>
  <si>
    <t>KE813</t>
    <phoneticPr fontId="1" type="noConversion"/>
  </si>
  <si>
    <t>황산</t>
  </si>
  <si>
    <t>KE817</t>
    <phoneticPr fontId="1" type="noConversion"/>
  </si>
  <si>
    <t>하얼빈</t>
  </si>
  <si>
    <t>중국남방항공</t>
  </si>
  <si>
    <t>CZ684</t>
    <phoneticPr fontId="1" type="noConversion"/>
  </si>
  <si>
    <t>7C8905</t>
    <phoneticPr fontId="1" type="noConversion"/>
  </si>
  <si>
    <t>OZ339</t>
    <phoneticPr fontId="1" type="noConversion"/>
  </si>
  <si>
    <t>중국 지역별 공급 좌석 및 평균 탑승률</t>
  </si>
  <si>
    <t>황저우</t>
  </si>
  <si>
    <t>창사</t>
  </si>
  <si>
    <t xml:space="preserve">선전 </t>
  </si>
  <si>
    <t>청두</t>
  </si>
  <si>
    <t xml:space="preserve">다롄 </t>
  </si>
  <si>
    <t>선양</t>
  </si>
  <si>
    <t>난징</t>
  </si>
  <si>
    <t>옌타이</t>
  </si>
  <si>
    <t>스자좡</t>
  </si>
  <si>
    <t>옌지</t>
  </si>
  <si>
    <t>무단장</t>
  </si>
  <si>
    <t xml:space="preserve">광저우 </t>
  </si>
  <si>
    <t>텐진</t>
  </si>
  <si>
    <t>장자제</t>
  </si>
  <si>
    <t>창춘</t>
  </si>
  <si>
    <t>자무쓰</t>
  </si>
  <si>
    <t>파리</t>
    <phoneticPr fontId="1" type="noConversion"/>
  </si>
  <si>
    <t>KE903</t>
    <phoneticPr fontId="1" type="noConversion"/>
  </si>
  <si>
    <t>KE901</t>
    <phoneticPr fontId="1" type="noConversion"/>
  </si>
  <si>
    <t>OZ501</t>
    <phoneticPr fontId="1" type="noConversion"/>
  </si>
  <si>
    <t>에어프랑스(AF/AFR)</t>
    <phoneticPr fontId="1" type="noConversion"/>
  </si>
  <si>
    <t>AF267</t>
    <phoneticPr fontId="1" type="noConversion"/>
  </si>
  <si>
    <t>런던</t>
    <phoneticPr fontId="1" type="noConversion"/>
  </si>
  <si>
    <t>ZE541</t>
    <phoneticPr fontId="1" type="noConversion"/>
  </si>
  <si>
    <t>영국항공(BA/BAW)</t>
    <phoneticPr fontId="1" type="noConversion"/>
  </si>
  <si>
    <t>로마</t>
    <phoneticPr fontId="1" type="noConversion"/>
  </si>
  <si>
    <t>알리탈리아항공(AZ/AZA)</t>
    <phoneticPr fontId="1" type="noConversion"/>
  </si>
  <si>
    <t>마드리드</t>
    <phoneticPr fontId="1" type="noConversion"/>
  </si>
  <si>
    <t>바르셀로나</t>
    <phoneticPr fontId="1" type="noConversion"/>
  </si>
  <si>
    <t>ZA212</t>
    <phoneticPr fontId="1" type="noConversion"/>
  </si>
  <si>
    <t>밀라노</t>
    <phoneticPr fontId="1" type="noConversion"/>
  </si>
  <si>
    <t>KE927</t>
    <phoneticPr fontId="1" type="noConversion"/>
  </si>
  <si>
    <t>베니스</t>
    <phoneticPr fontId="1" type="noConversion"/>
  </si>
  <si>
    <t>OZ531</t>
    <phoneticPr fontId="1" type="noConversion"/>
  </si>
  <si>
    <t>비엔나</t>
    <phoneticPr fontId="1" type="noConversion"/>
  </si>
  <si>
    <t>KE937</t>
    <phoneticPr fontId="1" type="noConversion"/>
  </si>
  <si>
    <t>암스테르담</t>
    <phoneticPr fontId="1" type="noConversion"/>
  </si>
  <si>
    <t>KE925</t>
    <phoneticPr fontId="1" type="noConversion"/>
  </si>
  <si>
    <t>네덜란드항공</t>
    <phoneticPr fontId="1" type="noConversion"/>
  </si>
  <si>
    <t>KL856</t>
    <phoneticPr fontId="1" type="noConversion"/>
  </si>
  <si>
    <t>취리히</t>
    <phoneticPr fontId="1" type="noConversion"/>
  </si>
  <si>
    <t>KE917</t>
    <phoneticPr fontId="1" type="noConversion"/>
  </si>
  <si>
    <t>프라하</t>
    <phoneticPr fontId="1" type="noConversion"/>
  </si>
  <si>
    <t>KE935</t>
    <phoneticPr fontId="1" type="noConversion"/>
  </si>
  <si>
    <t>체코항공</t>
    <phoneticPr fontId="1" type="noConversion"/>
  </si>
  <si>
    <t>OK191</t>
    <phoneticPr fontId="1" type="noConversion"/>
  </si>
  <si>
    <t>프랑크푸르트</t>
    <phoneticPr fontId="1" type="noConversion"/>
  </si>
  <si>
    <t>KE905</t>
    <phoneticPr fontId="1" type="noConversion"/>
  </si>
  <si>
    <t>OZ541</t>
    <phoneticPr fontId="1" type="noConversion"/>
  </si>
  <si>
    <t>루프트한자독일항공</t>
    <phoneticPr fontId="1" type="noConversion"/>
  </si>
  <si>
    <t>LH713</t>
    <phoneticPr fontId="1" type="noConversion"/>
  </si>
  <si>
    <t>부다페스트</t>
    <phoneticPr fontId="1" type="noConversion"/>
  </si>
  <si>
    <t>폴란드항공</t>
    <phoneticPr fontId="1" type="noConversion"/>
  </si>
  <si>
    <t>뮌헨</t>
    <phoneticPr fontId="1" type="noConversion"/>
  </si>
  <si>
    <t>LH719</t>
    <phoneticPr fontId="1" type="noConversion"/>
  </si>
  <si>
    <t>바르샤바</t>
    <phoneticPr fontId="1" type="noConversion"/>
  </si>
  <si>
    <t>LO098</t>
    <phoneticPr fontId="1" type="noConversion"/>
  </si>
  <si>
    <t>헬싱키</t>
    <phoneticPr fontId="1" type="noConversion"/>
  </si>
  <si>
    <t>핀에어</t>
    <phoneticPr fontId="1" type="noConversion"/>
  </si>
  <si>
    <t>AY042</t>
    <phoneticPr fontId="1" type="noConversion"/>
  </si>
  <si>
    <t>리스본</t>
    <phoneticPr fontId="1" type="noConversion"/>
  </si>
  <si>
    <t>이스탄불</t>
    <phoneticPr fontId="1" type="noConversion"/>
  </si>
  <si>
    <t>KE955</t>
    <phoneticPr fontId="1" type="noConversion"/>
  </si>
  <si>
    <t>OZ551</t>
    <phoneticPr fontId="1" type="noConversion"/>
  </si>
  <si>
    <t>터키항공(TK/THY)</t>
    <phoneticPr fontId="1" type="noConversion"/>
  </si>
  <si>
    <t>TK091</t>
    <phoneticPr fontId="1" type="noConversion"/>
  </si>
  <si>
    <t>TK089</t>
    <phoneticPr fontId="1" type="noConversion"/>
  </si>
  <si>
    <t>두바이</t>
    <phoneticPr fontId="1" type="noConversion"/>
  </si>
  <si>
    <t>KE951</t>
    <phoneticPr fontId="1" type="noConversion"/>
  </si>
  <si>
    <t>에미레이트항공</t>
    <phoneticPr fontId="1" type="noConversion"/>
  </si>
  <si>
    <t>EK323</t>
    <phoneticPr fontId="1" type="noConversion"/>
  </si>
  <si>
    <t>텔아비브</t>
    <phoneticPr fontId="1" type="noConversion"/>
  </si>
  <si>
    <t>KE957</t>
    <phoneticPr fontId="1" type="noConversion"/>
  </si>
  <si>
    <t>도하</t>
    <phoneticPr fontId="1" type="noConversion"/>
  </si>
  <si>
    <t>카타르항공</t>
    <phoneticPr fontId="1" type="noConversion"/>
  </si>
  <si>
    <t>QR859</t>
    <phoneticPr fontId="1" type="noConversion"/>
  </si>
  <si>
    <t>아부다비</t>
    <phoneticPr fontId="1" type="noConversion"/>
  </si>
  <si>
    <t>에티하드항공</t>
    <phoneticPr fontId="1" type="noConversion"/>
  </si>
  <si>
    <t>EY873</t>
    <phoneticPr fontId="1" type="noConversion"/>
  </si>
  <si>
    <t>블라디보스토크</t>
    <phoneticPr fontId="1" type="noConversion"/>
  </si>
  <si>
    <t>KE981</t>
    <phoneticPr fontId="1" type="noConversion"/>
  </si>
  <si>
    <t>제주항공</t>
    <phoneticPr fontId="1" type="noConversion"/>
  </si>
  <si>
    <t>7C5102</t>
    <phoneticPr fontId="1" type="noConversion"/>
  </si>
  <si>
    <t>오로라항공(HZ/SHU)</t>
    <phoneticPr fontId="1" type="noConversion"/>
  </si>
  <si>
    <t>HZ5437</t>
    <phoneticPr fontId="1" type="noConversion"/>
  </si>
  <si>
    <t>S7항공</t>
    <phoneticPr fontId="1" type="noConversion"/>
  </si>
  <si>
    <t>S76272</t>
    <phoneticPr fontId="1" type="noConversion"/>
  </si>
  <si>
    <t>셰레메티예보(모스크바)</t>
    <phoneticPr fontId="1" type="noConversion"/>
  </si>
  <si>
    <t>KE923</t>
    <phoneticPr fontId="1" type="noConversion"/>
  </si>
  <si>
    <t>아에로플로트항공</t>
    <phoneticPr fontId="1" type="noConversion"/>
  </si>
  <si>
    <t>SU253</t>
    <phoneticPr fontId="1" type="noConversion"/>
  </si>
  <si>
    <t>이르쿠츠크</t>
    <phoneticPr fontId="1" type="noConversion"/>
  </si>
  <si>
    <t>야쿠티아항공</t>
    <phoneticPr fontId="1" type="noConversion"/>
  </si>
  <si>
    <t>S76302</t>
    <phoneticPr fontId="1" type="noConversion"/>
  </si>
  <si>
    <t>노보시빌스크</t>
    <phoneticPr fontId="1" type="noConversion"/>
  </si>
  <si>
    <t>S75792</t>
    <phoneticPr fontId="1" type="noConversion"/>
  </si>
  <si>
    <t>사할린</t>
    <phoneticPr fontId="1" type="noConversion"/>
  </si>
  <si>
    <t>오로라항공</t>
    <phoneticPr fontId="1" type="noConversion"/>
  </si>
  <si>
    <t>HZ5497</t>
    <phoneticPr fontId="1" type="noConversion"/>
  </si>
  <si>
    <t>야쿠츠크</t>
    <phoneticPr fontId="1" type="noConversion"/>
  </si>
  <si>
    <t>R3506</t>
    <phoneticPr fontId="1" type="noConversion"/>
  </si>
  <si>
    <t>하바로프스크</t>
    <phoneticPr fontId="1" type="noConversion"/>
  </si>
  <si>
    <t>HZ5451</t>
    <phoneticPr fontId="1" type="noConversion"/>
  </si>
  <si>
    <t>타슈겐트</t>
    <phoneticPr fontId="1" type="noConversion"/>
  </si>
  <si>
    <t>KE941</t>
    <phoneticPr fontId="1" type="noConversion"/>
  </si>
  <si>
    <t>OZ573</t>
    <phoneticPr fontId="1" type="noConversion"/>
  </si>
  <si>
    <t>우즈베키스탄항공</t>
    <phoneticPr fontId="1" type="noConversion"/>
  </si>
  <si>
    <t>HY512</t>
    <phoneticPr fontId="1" type="noConversion"/>
  </si>
  <si>
    <t>아스타나</t>
    <phoneticPr fontId="1" type="noConversion"/>
  </si>
  <si>
    <t>에어아스타나</t>
    <phoneticPr fontId="1" type="noConversion"/>
  </si>
  <si>
    <t>KC210</t>
    <phoneticPr fontId="1" type="noConversion"/>
  </si>
  <si>
    <t>알마티</t>
    <phoneticPr fontId="1" type="noConversion"/>
  </si>
  <si>
    <t>KC960</t>
    <phoneticPr fontId="1" type="noConversion"/>
  </si>
  <si>
    <t>아디스아바바</t>
    <phoneticPr fontId="1" type="noConversion"/>
  </si>
  <si>
    <t>에티오피아항공</t>
    <phoneticPr fontId="1" type="noConversion"/>
  </si>
  <si>
    <t>ET673</t>
    <phoneticPr fontId="1" type="noConversion"/>
  </si>
  <si>
    <t>항공사</t>
    <phoneticPr fontId="1" type="noConversion"/>
  </si>
  <si>
    <t>항공사 코드</t>
    <phoneticPr fontId="1" type="noConversion"/>
  </si>
  <si>
    <t>기종</t>
  </si>
  <si>
    <t>미서부</t>
    <phoneticPr fontId="1" type="noConversion"/>
  </si>
  <si>
    <t>댈러스</t>
  </si>
  <si>
    <t>KE031</t>
  </si>
  <si>
    <t>B777</t>
  </si>
  <si>
    <t>아메리칸항공</t>
    <phoneticPr fontId="1" type="noConversion"/>
  </si>
  <si>
    <t>AA280</t>
  </si>
  <si>
    <t>B787</t>
  </si>
  <si>
    <t>합계</t>
    <phoneticPr fontId="1" type="noConversion"/>
  </si>
  <si>
    <t>라스베이거스</t>
  </si>
  <si>
    <t>KE005</t>
  </si>
  <si>
    <t>로스앤젤레스</t>
  </si>
  <si>
    <t>KE017/011</t>
  </si>
  <si>
    <t>A380</t>
  </si>
  <si>
    <t>OZ202</t>
  </si>
  <si>
    <t>OZ204</t>
  </si>
  <si>
    <t>B777</t>
    <phoneticPr fontId="1" type="noConversion"/>
  </si>
  <si>
    <t>샌프란시스코</t>
  </si>
  <si>
    <t>KE023/025</t>
  </si>
  <si>
    <t>OZ212</t>
    <phoneticPr fontId="1" type="noConversion"/>
  </si>
  <si>
    <t>A350</t>
  </si>
  <si>
    <t>유나이티드항공</t>
    <phoneticPr fontId="1" type="noConversion"/>
  </si>
  <si>
    <t>UA892</t>
  </si>
  <si>
    <t>B789</t>
    <phoneticPr fontId="1" type="noConversion"/>
  </si>
  <si>
    <t>시애틀</t>
  </si>
  <si>
    <t>KE019</t>
  </si>
  <si>
    <t>OZ272</t>
  </si>
  <si>
    <t>델타항공</t>
    <phoneticPr fontId="1" type="noConversion"/>
  </si>
  <si>
    <t>DL198</t>
  </si>
  <si>
    <t>A339</t>
    <phoneticPr fontId="1" type="noConversion"/>
  </si>
  <si>
    <t>호놀룰루</t>
  </si>
  <si>
    <t>A330</t>
  </si>
  <si>
    <t>KE053</t>
  </si>
  <si>
    <t>B747</t>
  </si>
  <si>
    <t>OZ232</t>
  </si>
  <si>
    <t>하와이안항공</t>
    <phoneticPr fontId="1" type="noConversion"/>
  </si>
  <si>
    <t>HA460</t>
  </si>
  <si>
    <t>미동부</t>
    <phoneticPr fontId="1" type="noConversion"/>
  </si>
  <si>
    <t>뉴욕</t>
  </si>
  <si>
    <t>KE081</t>
    <phoneticPr fontId="1" type="noConversion"/>
  </si>
  <si>
    <t>KE085</t>
    <phoneticPr fontId="1" type="noConversion"/>
  </si>
  <si>
    <t>B747</t>
    <phoneticPr fontId="1" type="noConversion"/>
  </si>
  <si>
    <t>OZ222/224</t>
    <phoneticPr fontId="1" type="noConversion"/>
  </si>
  <si>
    <t>A350</t>
    <phoneticPr fontId="1" type="noConversion"/>
  </si>
  <si>
    <t>디트로이트</t>
  </si>
  <si>
    <t>DL158</t>
  </si>
  <si>
    <t>A359</t>
  </si>
  <si>
    <t>미니애폴리스</t>
  </si>
  <si>
    <t>DL170</t>
  </si>
  <si>
    <t>A359</t>
    <phoneticPr fontId="1" type="noConversion"/>
  </si>
  <si>
    <t>보스턴</t>
  </si>
  <si>
    <t>KE091</t>
  </si>
  <si>
    <t>시카고</t>
  </si>
  <si>
    <t>KE037</t>
  </si>
  <si>
    <t>애틀랜타</t>
  </si>
  <si>
    <t>KE035</t>
  </si>
  <si>
    <t>DL026</t>
  </si>
  <si>
    <t>워싱턴</t>
  </si>
  <si>
    <t>KE093</t>
  </si>
  <si>
    <t>북중미</t>
    <phoneticPr fontId="1" type="noConversion"/>
  </si>
  <si>
    <t>멕시코시티</t>
  </si>
  <si>
    <t>아에로멕시코</t>
    <phoneticPr fontId="1" type="noConversion"/>
  </si>
  <si>
    <t>AM091</t>
  </si>
  <si>
    <t>밴쿠버</t>
  </si>
  <si>
    <t>KE071</t>
  </si>
  <si>
    <t>B787</t>
    <phoneticPr fontId="1" type="noConversion"/>
  </si>
  <si>
    <t>에어캐나다</t>
    <phoneticPr fontId="1" type="noConversion"/>
  </si>
  <si>
    <t>AC064</t>
  </si>
  <si>
    <t>B789</t>
  </si>
  <si>
    <t>토론토</t>
  </si>
  <si>
    <t>KE073</t>
  </si>
  <si>
    <t>AC062</t>
  </si>
  <si>
    <t>B788</t>
    <phoneticPr fontId="1" type="noConversion"/>
  </si>
  <si>
    <t>괌/사이판</t>
    <phoneticPr fontId="1" type="noConversion"/>
  </si>
  <si>
    <t>괌</t>
  </si>
  <si>
    <t>KE113</t>
  </si>
  <si>
    <t>KE111</t>
  </si>
  <si>
    <t>에어서울</t>
    <phoneticPr fontId="1" type="noConversion"/>
  </si>
  <si>
    <t>RS103</t>
    <phoneticPr fontId="1" type="noConversion"/>
  </si>
  <si>
    <t>A321</t>
    <phoneticPr fontId="1" type="noConversion"/>
  </si>
  <si>
    <t>진에어</t>
    <phoneticPr fontId="1" type="noConversion"/>
  </si>
  <si>
    <t>LJ641</t>
    <phoneticPr fontId="1" type="noConversion"/>
  </si>
  <si>
    <t>B772</t>
    <phoneticPr fontId="1" type="noConversion"/>
  </si>
  <si>
    <t>7C3100/3102/3106</t>
  </si>
  <si>
    <t>B738</t>
  </si>
  <si>
    <t>TW301/337</t>
    <phoneticPr fontId="1" type="noConversion"/>
  </si>
  <si>
    <t>B737</t>
  </si>
  <si>
    <t>사이판</t>
  </si>
  <si>
    <t>OZ625</t>
    <phoneticPr fontId="1" type="noConversion"/>
  </si>
  <si>
    <t>A321</t>
  </si>
  <si>
    <t>OZ623/633</t>
    <phoneticPr fontId="1" type="noConversion"/>
  </si>
  <si>
    <t>A320</t>
    <phoneticPr fontId="1" type="noConversion"/>
  </si>
  <si>
    <t>7C3402/3404</t>
  </si>
  <si>
    <t>TW307</t>
  </si>
  <si>
    <t>호주/뉴질랜드</t>
    <phoneticPr fontId="1" type="noConversion"/>
  </si>
  <si>
    <t>브리즈번</t>
  </si>
  <si>
    <t>KE123</t>
  </si>
  <si>
    <t>B737</t>
    <phoneticPr fontId="1" type="noConversion"/>
  </si>
  <si>
    <t>시드니</t>
  </si>
  <si>
    <t>KE121</t>
  </si>
  <si>
    <t>A380</t>
    <phoneticPr fontId="1" type="noConversion"/>
  </si>
  <si>
    <t>OZ601</t>
  </si>
  <si>
    <t>팔라우</t>
    <phoneticPr fontId="1" type="noConversion"/>
  </si>
  <si>
    <t>OZ609</t>
    <phoneticPr fontId="1" type="noConversion"/>
  </si>
  <si>
    <t>KE677</t>
    <phoneticPr fontId="1" type="noConversion"/>
  </si>
  <si>
    <t>오클랜드</t>
  </si>
  <si>
    <t>KE129</t>
  </si>
  <si>
    <t>에어뉴질랜드</t>
    <phoneticPr fontId="1" type="noConversion"/>
  </si>
  <si>
    <t>NZ76</t>
    <phoneticPr fontId="1" type="noConversion"/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</si>
</sst>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176" formatCode="0.0%"/>
    <numFmt numFmtId="177" formatCode="0_);[Red]\(0\)"/>
    <numFmt numFmtId="178" formatCode="0_ "/>
    <numFmt numFmtId="179" formatCode="#,##0_ "/>
  </numFmts>
  <fonts count="8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248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1" fontId="4" fillId="2" borderId="2" xfId="1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1" fontId="0" fillId="0" borderId="5" xfId="1" applyFont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1" fontId="0" fillId="0" borderId="7" xfId="1" applyFon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0" borderId="8" xfId="0" applyNumberFormat="1" applyFill="1" applyBorder="1" applyAlignment="1">
      <alignment horizontal="center" vertical="center"/>
    </xf>
    <xf numFmtId="41" fontId="0" fillId="0" borderId="7" xfId="1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41" fontId="0" fillId="3" borderId="7" xfId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/>
    </xf>
    <xf numFmtId="41" fontId="0" fillId="4" borderId="10" xfId="1" applyFont="1" applyFill="1" applyBorder="1" applyAlignment="1">
      <alignment horizontal="center" vertical="center"/>
    </xf>
    <xf numFmtId="176" fontId="0" fillId="4" borderId="11" xfId="0" applyNumberForma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41" fontId="0" fillId="0" borderId="13" xfId="1" applyFont="1" applyFill="1" applyBorder="1" applyAlignment="1">
      <alignment horizontal="center" vertical="center"/>
    </xf>
    <xf numFmtId="41" fontId="0" fillId="0" borderId="13" xfId="1" applyFont="1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7" fontId="0" fillId="0" borderId="7" xfId="0" applyNumberFormat="1" applyBorder="1" applyAlignment="1">
      <alignment horizontal="center" vertical="center"/>
    </xf>
    <xf numFmtId="177" fontId="0" fillId="3" borderId="7" xfId="0" applyNumberFormat="1" applyFill="1" applyBorder="1" applyAlignment="1">
      <alignment horizontal="center" vertical="center"/>
    </xf>
    <xf numFmtId="177" fontId="0" fillId="0" borderId="7" xfId="0" applyNumberFormat="1" applyFill="1" applyBorder="1" applyAlignment="1">
      <alignment horizontal="center" vertical="center"/>
    </xf>
    <xf numFmtId="178" fontId="0" fillId="0" borderId="13" xfId="0" applyNumberFormat="1" applyBorder="1" applyAlignment="1">
      <alignment horizontal="center" vertical="center"/>
    </xf>
    <xf numFmtId="178" fontId="0" fillId="0" borderId="7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6" fontId="0" fillId="0" borderId="14" xfId="0" applyNumberFormat="1" applyFill="1" applyBorder="1" applyAlignment="1">
      <alignment horizontal="center" vertical="center"/>
    </xf>
    <xf numFmtId="41" fontId="0" fillId="5" borderId="0" xfId="1" applyFont="1" applyFill="1" applyBorder="1" applyAlignment="1">
      <alignment horizontal="center" vertical="center"/>
    </xf>
    <xf numFmtId="176" fontId="0" fillId="5" borderId="0" xfId="0" applyNumberFormat="1" applyFill="1" applyBorder="1" applyAlignment="1">
      <alignment horizontal="center" vertical="center"/>
    </xf>
    <xf numFmtId="41" fontId="0" fillId="0" borderId="0" xfId="1" applyFont="1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179" fontId="4" fillId="2" borderId="7" xfId="0" applyNumberFormat="1" applyFont="1" applyFill="1" applyBorder="1" applyAlignment="1">
      <alignment horizontal="center" vertical="center"/>
    </xf>
    <xf numFmtId="9" fontId="4" fillId="2" borderId="7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79" fontId="6" fillId="0" borderId="7" xfId="0" applyNumberFormat="1" applyFont="1" applyFill="1" applyBorder="1" applyAlignment="1">
      <alignment horizontal="center" vertical="center"/>
    </xf>
    <xf numFmtId="179" fontId="0" fillId="0" borderId="0" xfId="0" applyNumberFormat="1">
      <alignment vertical="center"/>
    </xf>
    <xf numFmtId="0" fontId="6" fillId="0" borderId="7" xfId="0" applyFont="1" applyFill="1" applyBorder="1" applyAlignment="1">
      <alignment horizontal="center" vertical="center"/>
    </xf>
    <xf numFmtId="179" fontId="6" fillId="0" borderId="7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179" fontId="6" fillId="4" borderId="7" xfId="0" applyNumberFormat="1" applyFont="1" applyFill="1" applyBorder="1" applyAlignment="1">
      <alignment horizontal="center" vertical="center"/>
    </xf>
    <xf numFmtId="176" fontId="6" fillId="4" borderId="7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179" fontId="6" fillId="4" borderId="5" xfId="0" applyNumberFormat="1" applyFont="1" applyFill="1" applyBorder="1" applyAlignment="1">
      <alignment horizontal="center" vertical="center"/>
    </xf>
    <xf numFmtId="176" fontId="6" fillId="4" borderId="5" xfId="0" applyNumberFormat="1" applyFont="1" applyFill="1" applyBorder="1" applyAlignment="1">
      <alignment horizontal="center" vertical="center"/>
    </xf>
    <xf numFmtId="179" fontId="6" fillId="0" borderId="5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0" fontId="0" fillId="2" borderId="7" xfId="0" applyFill="1" applyBorder="1">
      <alignment vertical="center"/>
    </xf>
    <xf numFmtId="176" fontId="4" fillId="2" borderId="7" xfId="0" applyNumberFormat="1" applyFont="1" applyFill="1" applyBorder="1" applyAlignment="1">
      <alignment horizontal="center" vertical="center"/>
    </xf>
    <xf numFmtId="0" fontId="0" fillId="0" borderId="7" xfId="0" applyBorder="1">
      <alignment vertical="center"/>
    </xf>
    <xf numFmtId="176" fontId="0" fillId="0" borderId="7" xfId="0" applyNumberFormat="1" applyBorder="1">
      <alignment vertical="center"/>
    </xf>
    <xf numFmtId="179" fontId="0" fillId="0" borderId="7" xfId="0" applyNumberFormat="1" applyBorder="1">
      <alignment vertical="center"/>
    </xf>
    <xf numFmtId="0" fontId="0" fillId="0" borderId="0" xfId="0" applyBorder="1">
      <alignment vertical="center"/>
    </xf>
    <xf numFmtId="3" fontId="0" fillId="0" borderId="7" xfId="0" applyNumberFormat="1" applyBorder="1">
      <alignment vertical="center"/>
    </xf>
    <xf numFmtId="3" fontId="0" fillId="0" borderId="0" xfId="0" applyNumberFormat="1">
      <alignment vertical="center"/>
    </xf>
    <xf numFmtId="10" fontId="0" fillId="0" borderId="0" xfId="0" applyNumberForma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9" fontId="4" fillId="2" borderId="19" xfId="0" applyNumberFormat="1" applyFont="1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176" fontId="0" fillId="4" borderId="23" xfId="0" applyNumberFormat="1" applyFill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0" fillId="4" borderId="16" xfId="0" applyFill="1" applyBorder="1" applyAlignment="1">
      <alignment vertical="center"/>
    </xf>
    <xf numFmtId="0" fontId="0" fillId="4" borderId="16" xfId="0" applyFill="1" applyBorder="1" applyAlignment="1">
      <alignment horizontal="center" vertical="center"/>
    </xf>
    <xf numFmtId="176" fontId="0" fillId="4" borderId="27" xfId="0" applyNumberFormat="1" applyFill="1" applyBorder="1" applyAlignment="1">
      <alignment horizontal="center" vertical="center"/>
    </xf>
    <xf numFmtId="0" fontId="0" fillId="4" borderId="22" xfId="0" applyFill="1" applyBorder="1" applyAlignment="1">
      <alignment vertical="center"/>
    </xf>
    <xf numFmtId="176" fontId="0" fillId="4" borderId="32" xfId="0" applyNumberFormat="1" applyFill="1" applyBorder="1" applyAlignment="1">
      <alignment horizontal="center" vertical="center"/>
    </xf>
    <xf numFmtId="0" fontId="0" fillId="2" borderId="12" xfId="0" applyFill="1" applyBorder="1">
      <alignment vertical="center"/>
    </xf>
    <xf numFmtId="0" fontId="0" fillId="2" borderId="18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10" xfId="0" applyFill="1" applyBorder="1">
      <alignment vertical="center"/>
    </xf>
    <xf numFmtId="9" fontId="0" fillId="0" borderId="0" xfId="0" applyNumberFormat="1">
      <alignment vertical="center"/>
    </xf>
    <xf numFmtId="0" fontId="4" fillId="2" borderId="7" xfId="0" applyFont="1" applyFill="1" applyBorder="1" applyAlignment="1">
      <alignment horizontal="center" vertical="center"/>
    </xf>
    <xf numFmtId="0" fontId="0" fillId="0" borderId="7" xfId="0" applyBorder="1" applyAlignment="1">
      <alignment horizontal="right" vertical="center"/>
    </xf>
    <xf numFmtId="176" fontId="0" fillId="0" borderId="0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176" fontId="0" fillId="0" borderId="7" xfId="0" applyNumberFormat="1" applyBorder="1" applyAlignment="1">
      <alignment horizontal="right" vertical="center"/>
    </xf>
    <xf numFmtId="0" fontId="0" fillId="0" borderId="7" xfId="0" applyFill="1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176" fontId="0" fillId="0" borderId="16" xfId="0" applyNumberFormat="1" applyBorder="1" applyAlignment="1">
      <alignment horizontal="right" vertical="center"/>
    </xf>
    <xf numFmtId="0" fontId="0" fillId="0" borderId="17" xfId="0" applyFill="1" applyBorder="1" applyAlignment="1">
      <alignment horizontal="right" vertical="center"/>
    </xf>
    <xf numFmtId="0" fontId="0" fillId="0" borderId="0" xfId="0" applyFill="1" applyBorder="1">
      <alignment vertical="center"/>
    </xf>
    <xf numFmtId="0" fontId="0" fillId="0" borderId="16" xfId="0" applyBorder="1" applyAlignment="1">
      <alignment vertical="center"/>
    </xf>
    <xf numFmtId="0" fontId="0" fillId="0" borderId="16" xfId="0" applyFill="1" applyBorder="1" applyAlignment="1">
      <alignment horizontal="right" vertical="center"/>
    </xf>
    <xf numFmtId="0" fontId="0" fillId="0" borderId="16" xfId="0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0" fontId="0" fillId="0" borderId="7" xfId="0" applyFill="1" applyBorder="1">
      <alignment vertical="center"/>
    </xf>
    <xf numFmtId="0" fontId="0" fillId="0" borderId="34" xfId="0" applyFill="1" applyBorder="1" applyAlignment="1">
      <alignment horizontal="right" vertical="center"/>
    </xf>
    <xf numFmtId="0" fontId="0" fillId="0" borderId="35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17" xfId="0" applyFill="1" applyBorder="1">
      <alignment vertical="center"/>
    </xf>
    <xf numFmtId="0" fontId="0" fillId="0" borderId="5" xfId="0" applyBorder="1" applyAlignment="1">
      <alignment vertical="center"/>
    </xf>
    <xf numFmtId="176" fontId="0" fillId="0" borderId="5" xfId="0" applyNumberForma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37" xfId="0" applyBorder="1">
      <alignment vertical="center"/>
    </xf>
    <xf numFmtId="9" fontId="0" fillId="0" borderId="37" xfId="0" applyNumberFormat="1" applyBorder="1">
      <alignment vertical="center"/>
    </xf>
    <xf numFmtId="0" fontId="0" fillId="0" borderId="17" xfId="0" applyBorder="1" applyAlignment="1">
      <alignment vertical="center"/>
    </xf>
    <xf numFmtId="176" fontId="0" fillId="0" borderId="16" xfId="0" applyNumberFormat="1" applyBorder="1" applyAlignment="1">
      <alignment vertic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179" fontId="7" fillId="0" borderId="7" xfId="0" applyNumberFormat="1" applyFont="1" applyFill="1" applyBorder="1" applyAlignment="1">
      <alignment horizontal="center" vertical="center"/>
    </xf>
    <xf numFmtId="3" fontId="7" fillId="0" borderId="7" xfId="0" applyNumberFormat="1" applyFont="1" applyBorder="1" applyAlignment="1">
      <alignment horizontal="center" vertical="center"/>
    </xf>
    <xf numFmtId="176" fontId="7" fillId="0" borderId="7" xfId="0" applyNumberFormat="1" applyFont="1" applyFill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179" fontId="7" fillId="7" borderId="7" xfId="0" applyNumberFormat="1" applyFont="1" applyFill="1" applyBorder="1" applyAlignment="1">
      <alignment horizontal="center" vertical="center"/>
    </xf>
    <xf numFmtId="3" fontId="7" fillId="7" borderId="7" xfId="0" applyNumberFormat="1" applyFont="1" applyFill="1" applyBorder="1" applyAlignment="1">
      <alignment horizontal="center" vertical="center"/>
    </xf>
    <xf numFmtId="176" fontId="4" fillId="7" borderId="7" xfId="0" applyNumberFormat="1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3" fontId="7" fillId="0" borderId="7" xfId="0" applyNumberFormat="1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179" fontId="7" fillId="0" borderId="35" xfId="0" applyNumberFormat="1" applyFont="1" applyFill="1" applyBorder="1" applyAlignment="1">
      <alignment horizontal="center" vertical="center"/>
    </xf>
    <xf numFmtId="3" fontId="7" fillId="0" borderId="35" xfId="0" applyNumberFormat="1" applyFont="1" applyBorder="1" applyAlignment="1">
      <alignment horizontal="center" vertical="center"/>
    </xf>
    <xf numFmtId="176" fontId="7" fillId="0" borderId="35" xfId="0" applyNumberFormat="1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179" fontId="7" fillId="0" borderId="36" xfId="0" applyNumberFormat="1" applyFont="1" applyFill="1" applyBorder="1" applyAlignment="1">
      <alignment horizontal="center" vertical="center"/>
    </xf>
    <xf numFmtId="3" fontId="7" fillId="0" borderId="36" xfId="0" applyNumberFormat="1" applyFont="1" applyBorder="1" applyAlignment="1">
      <alignment horizontal="center" vertical="center"/>
    </xf>
    <xf numFmtId="176" fontId="7" fillId="0" borderId="36" xfId="0" applyNumberFormat="1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7" fillId="0" borderId="33" xfId="0" applyFont="1" applyBorder="1" applyAlignment="1">
      <alignment horizontal="center" vertical="center"/>
    </xf>
    <xf numFmtId="179" fontId="7" fillId="7" borderId="5" xfId="0" applyNumberFormat="1" applyFont="1" applyFill="1" applyBorder="1" applyAlignment="1">
      <alignment horizontal="center" vertical="center"/>
    </xf>
    <xf numFmtId="3" fontId="7" fillId="7" borderId="5" xfId="0" applyNumberFormat="1" applyFont="1" applyFill="1" applyBorder="1" applyAlignment="1">
      <alignment horizontal="center" vertical="center"/>
    </xf>
    <xf numFmtId="176" fontId="4" fillId="7" borderId="5" xfId="0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179" fontId="0" fillId="0" borderId="7" xfId="0" applyNumberFormat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/>
    </xf>
    <xf numFmtId="0" fontId="0" fillId="0" borderId="34" xfId="0" applyFill="1" applyBorder="1">
      <alignment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41" fontId="0" fillId="0" borderId="7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33" xfId="0" applyNumberFormat="1" applyFill="1" applyBorder="1" applyAlignment="1">
      <alignment horizontal="center" vertical="center"/>
    </xf>
    <xf numFmtId="176" fontId="0" fillId="0" borderId="33" xfId="0" applyNumberForma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79" fontId="6" fillId="0" borderId="16" xfId="0" applyNumberFormat="1" applyFont="1" applyBorder="1" applyAlignment="1">
      <alignment horizontal="center" vertical="center"/>
    </xf>
    <xf numFmtId="179" fontId="6" fillId="0" borderId="5" xfId="0" applyNumberFormat="1" applyFont="1" applyBorder="1" applyAlignment="1">
      <alignment horizontal="center" vertical="center"/>
    </xf>
    <xf numFmtId="176" fontId="6" fillId="0" borderId="16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179" fontId="6" fillId="0" borderId="7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179" fontId="6" fillId="0" borderId="17" xfId="0" applyNumberFormat="1" applyFont="1" applyBorder="1" applyAlignment="1">
      <alignment horizontal="center" vertical="center"/>
    </xf>
    <xf numFmtId="176" fontId="6" fillId="0" borderId="1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176" fontId="0" fillId="2" borderId="14" xfId="0" applyNumberFormat="1" applyFill="1" applyBorder="1" applyAlignment="1">
      <alignment horizontal="center" vertical="center"/>
    </xf>
    <xf numFmtId="176" fontId="0" fillId="2" borderId="23" xfId="0" applyNumberFormat="1" applyFill="1" applyBorder="1" applyAlignment="1">
      <alignment horizontal="center" vertical="center"/>
    </xf>
    <xf numFmtId="176" fontId="0" fillId="0" borderId="32" xfId="0" applyNumberForma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76" fontId="0" fillId="0" borderId="31" xfId="0" applyNumberFormat="1" applyBorder="1" applyAlignment="1">
      <alignment horizontal="center" vertical="center"/>
    </xf>
    <xf numFmtId="176" fontId="0" fillId="0" borderId="27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0" borderId="32" xfId="0" applyNumberFormat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176" fontId="0" fillId="0" borderId="14" xfId="0" applyNumberFormat="1" applyFill="1" applyBorder="1" applyAlignment="1">
      <alignment horizontal="center" vertical="center"/>
    </xf>
    <xf numFmtId="176" fontId="0" fillId="0" borderId="8" xfId="0" applyNumberForma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7" borderId="33" xfId="0" applyFont="1" applyFill="1" applyBorder="1" applyAlignment="1">
      <alignment horizontal="center" vertical="center"/>
    </xf>
    <xf numFmtId="0" fontId="7" fillId="7" borderId="37" xfId="0" applyFont="1" applyFill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40" xfId="0" applyFont="1" applyFill="1" applyBorder="1" applyAlignment="1">
      <alignment horizontal="center" vertical="center"/>
    </xf>
    <xf numFmtId="0" fontId="7" fillId="7" borderId="36" xfId="0" applyFont="1" applyFill="1" applyBorder="1" applyAlignment="1">
      <alignment horizontal="center" vertical="center"/>
    </xf>
    <xf numFmtId="0" fontId="7" fillId="7" borderId="41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0" fontId="3" fillId="6" borderId="33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1" fontId="0" fillId="0" borderId="13" xfId="1" applyFont="1" applyBorder="1" applyAlignment="1">
      <alignment horizontal="center" vertical="center"/>
    </xf>
    <xf numFmtId="41" fontId="0" fillId="0" borderId="7" xfId="1" applyFont="1" applyBorder="1" applyAlignment="1">
      <alignment horizontal="center" vertical="center"/>
    </xf>
    <xf numFmtId="41" fontId="0" fillId="0" borderId="7" xfId="1" applyFont="1" applyFill="1" applyBorder="1" applyAlignment="1">
      <alignment horizontal="center" vertical="center"/>
    </xf>
    <xf numFmtId="41" fontId="0" fillId="0" borderId="13" xfId="1" applyFont="1" applyFill="1" applyBorder="1" applyAlignment="1">
      <alignment horizontal="center" vertical="center"/>
    </xf>
    <xf numFmtId="176" fontId="0" fillId="0" borderId="33" xfId="0" applyNumberForma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176" fontId="0" fillId="0" borderId="8" xfId="2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41" fontId="0" fillId="3" borderId="7" xfId="1" applyFont="1" applyFill="1" applyBorder="1" applyAlignment="1">
      <alignment horizontal="center" vertical="center"/>
    </xf>
    <xf numFmtId="176" fontId="0" fillId="0" borderId="33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1" fontId="0" fillId="0" borderId="5" xfId="1" applyFont="1" applyBorder="1" applyAlignment="1">
      <alignment horizontal="center" vertical="center"/>
    </xf>
    <xf numFmtId="176" fontId="0" fillId="0" borderId="16" xfId="0" applyNumberFormat="1" applyBorder="1" applyAlignment="1">
      <alignment horizontal="right" vertical="center"/>
    </xf>
    <xf numFmtId="176" fontId="0" fillId="0" borderId="5" xfId="0" applyNumberFormat="1" applyBorder="1" applyAlignment="1">
      <alignment horizontal="right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0" fillId="0" borderId="7" xfId="0" applyBorder="1" applyAlignment="1">
      <alignment horizontal="right"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135"/>
  <sheetViews>
    <sheetView tabSelected="1" zoomScale="70" zoomScaleNormal="70" workbookViewId="0">
      <selection activeCell="I125" sqref="I125"/>
    </sheetView>
  </sheetViews>
  <sheetFormatPr defaultRowHeight="16.5"/>
  <cols>
    <col min="1" max="1" width="12.375" bestFit="1" customWidth="1"/>
    <col min="2" max="2" width="23.625" bestFit="1" customWidth="1"/>
    <col min="3" max="3" width="11.625" bestFit="1" customWidth="1"/>
    <col min="7" max="8" width="9.625" bestFit="1" customWidth="1"/>
  </cols>
  <sheetData>
    <row r="2" spans="1:14">
      <c r="A2" s="42" t="s">
        <v>311</v>
      </c>
      <c r="B2" s="42" t="s">
        <v>312</v>
      </c>
      <c r="C2" s="42" t="s">
        <v>313</v>
      </c>
      <c r="D2" s="42" t="s">
        <v>4</v>
      </c>
      <c r="E2" s="42" t="s">
        <v>5</v>
      </c>
      <c r="F2" s="43" t="s">
        <v>6</v>
      </c>
      <c r="G2" s="43" t="s">
        <v>6</v>
      </c>
      <c r="H2" s="43" t="s">
        <v>8</v>
      </c>
      <c r="I2" s="44" t="s">
        <v>9</v>
      </c>
    </row>
    <row r="3" spans="1:14">
      <c r="A3" s="162" t="s">
        <v>314</v>
      </c>
      <c r="B3" s="169" t="s">
        <v>315</v>
      </c>
      <c r="C3" s="45" t="s">
        <v>316</v>
      </c>
      <c r="D3" s="45">
        <v>34</v>
      </c>
      <c r="E3" s="45">
        <v>392.5</v>
      </c>
      <c r="F3" s="46">
        <f t="shared" ref="F3:F22" si="0">D3*E3</f>
        <v>13345</v>
      </c>
      <c r="G3" s="171">
        <f>SUM(F3:F5)</f>
        <v>29822</v>
      </c>
      <c r="H3" s="171">
        <v>24481</v>
      </c>
      <c r="I3" s="172">
        <f>H3/G3</f>
        <v>0.8209040305814499</v>
      </c>
    </row>
    <row r="4" spans="1:14">
      <c r="A4" s="170"/>
      <c r="B4" s="169"/>
      <c r="C4" s="45" t="s">
        <v>317</v>
      </c>
      <c r="D4" s="45">
        <v>34</v>
      </c>
      <c r="E4" s="45">
        <v>305.5</v>
      </c>
      <c r="F4" s="46">
        <f t="shared" si="0"/>
        <v>10387</v>
      </c>
      <c r="G4" s="171"/>
      <c r="H4" s="171"/>
      <c r="I4" s="172"/>
    </row>
    <row r="5" spans="1:14">
      <c r="A5" s="170"/>
      <c r="B5" s="169"/>
      <c r="C5" s="45" t="s">
        <v>318</v>
      </c>
      <c r="D5" s="45">
        <v>35</v>
      </c>
      <c r="E5" s="45">
        <v>174</v>
      </c>
      <c r="F5" s="46">
        <f t="shared" si="0"/>
        <v>6090</v>
      </c>
      <c r="G5" s="171"/>
      <c r="H5" s="171"/>
      <c r="I5" s="172"/>
    </row>
    <row r="6" spans="1:14">
      <c r="A6" s="170"/>
      <c r="B6" s="169" t="s">
        <v>319</v>
      </c>
      <c r="C6" s="45" t="s">
        <v>320</v>
      </c>
      <c r="D6" s="45">
        <v>30</v>
      </c>
      <c r="E6" s="45">
        <v>195</v>
      </c>
      <c r="F6" s="46">
        <f t="shared" si="0"/>
        <v>5850</v>
      </c>
      <c r="G6" s="171">
        <f>SUM(F6:F7)</f>
        <v>11700</v>
      </c>
      <c r="H6" s="171">
        <v>11068</v>
      </c>
      <c r="I6" s="172">
        <f>H6/G6</f>
        <v>0.94598290598290602</v>
      </c>
      <c r="K6" s="47"/>
      <c r="L6" s="47"/>
      <c r="M6" s="47"/>
      <c r="N6" s="47"/>
    </row>
    <row r="7" spans="1:14">
      <c r="A7" s="170"/>
      <c r="B7" s="169"/>
      <c r="C7" s="45" t="s">
        <v>321</v>
      </c>
      <c r="D7" s="45">
        <v>30</v>
      </c>
      <c r="E7" s="45">
        <v>195</v>
      </c>
      <c r="F7" s="46">
        <f t="shared" si="0"/>
        <v>5850</v>
      </c>
      <c r="G7" s="171"/>
      <c r="H7" s="171"/>
      <c r="I7" s="172"/>
    </row>
    <row r="8" spans="1:14">
      <c r="A8" s="170"/>
      <c r="B8" s="169" t="s">
        <v>63</v>
      </c>
      <c r="C8" s="45" t="s">
        <v>322</v>
      </c>
      <c r="D8" s="45">
        <v>30</v>
      </c>
      <c r="E8" s="45">
        <v>189</v>
      </c>
      <c r="F8" s="46">
        <f t="shared" si="0"/>
        <v>5670</v>
      </c>
      <c r="G8" s="171">
        <f>SUM(F8:F9)</f>
        <v>11340</v>
      </c>
      <c r="H8" s="171">
        <v>10443</v>
      </c>
      <c r="I8" s="172">
        <f>H8/G8</f>
        <v>0.92089947089947088</v>
      </c>
    </row>
    <row r="9" spans="1:14">
      <c r="A9" s="170"/>
      <c r="B9" s="169"/>
      <c r="C9" s="45" t="s">
        <v>323</v>
      </c>
      <c r="D9" s="45">
        <v>30</v>
      </c>
      <c r="E9" s="45">
        <v>189</v>
      </c>
      <c r="F9" s="46">
        <f t="shared" si="0"/>
        <v>5670</v>
      </c>
      <c r="G9" s="171"/>
      <c r="H9" s="171"/>
      <c r="I9" s="172"/>
      <c r="K9" s="47"/>
    </row>
    <row r="10" spans="1:14">
      <c r="A10" s="170"/>
      <c r="B10" s="169" t="s">
        <v>324</v>
      </c>
      <c r="C10" s="48" t="s">
        <v>325</v>
      </c>
      <c r="D10" s="48">
        <v>60</v>
      </c>
      <c r="E10" s="48">
        <v>189</v>
      </c>
      <c r="F10" s="46">
        <f t="shared" si="0"/>
        <v>11340</v>
      </c>
      <c r="G10" s="171">
        <f>SUM(F10:F13)</f>
        <v>11340</v>
      </c>
      <c r="H10" s="171">
        <v>10606</v>
      </c>
      <c r="I10" s="172">
        <f>H10/G10</f>
        <v>0.93527336860670196</v>
      </c>
    </row>
    <row r="11" spans="1:14">
      <c r="A11" s="170"/>
      <c r="B11" s="169"/>
      <c r="C11" s="48" t="s">
        <v>326</v>
      </c>
      <c r="D11" s="48">
        <v>0</v>
      </c>
      <c r="E11" s="48">
        <v>189</v>
      </c>
      <c r="F11" s="46">
        <f t="shared" si="0"/>
        <v>0</v>
      </c>
      <c r="G11" s="171"/>
      <c r="H11" s="171"/>
      <c r="I11" s="172"/>
    </row>
    <row r="12" spans="1:14">
      <c r="A12" s="170"/>
      <c r="B12" s="169"/>
      <c r="C12" s="48" t="s">
        <v>327</v>
      </c>
      <c r="D12" s="48">
        <v>0</v>
      </c>
      <c r="E12" s="48">
        <v>189</v>
      </c>
      <c r="F12" s="46">
        <f t="shared" si="0"/>
        <v>0</v>
      </c>
      <c r="G12" s="171"/>
      <c r="H12" s="171"/>
      <c r="I12" s="172"/>
    </row>
    <row r="13" spans="1:14">
      <c r="A13" s="170"/>
      <c r="B13" s="169"/>
      <c r="C13" s="48" t="s">
        <v>328</v>
      </c>
      <c r="D13" s="48">
        <v>0</v>
      </c>
      <c r="E13" s="48">
        <v>189</v>
      </c>
      <c r="F13" s="46">
        <f t="shared" si="0"/>
        <v>0</v>
      </c>
      <c r="G13" s="171"/>
      <c r="H13" s="171"/>
      <c r="I13" s="172"/>
    </row>
    <row r="14" spans="1:14">
      <c r="A14" s="170"/>
      <c r="B14" s="169" t="s">
        <v>329</v>
      </c>
      <c r="C14" s="45" t="s">
        <v>330</v>
      </c>
      <c r="D14" s="45">
        <v>30</v>
      </c>
      <c r="E14" s="45">
        <v>189</v>
      </c>
      <c r="F14" s="46">
        <f t="shared" si="0"/>
        <v>5670</v>
      </c>
      <c r="G14" s="171">
        <f>SUM(F14:F15)</f>
        <v>11340</v>
      </c>
      <c r="H14" s="171">
        <v>10008</v>
      </c>
      <c r="I14" s="172">
        <f>H14/G14</f>
        <v>0.88253968253968251</v>
      </c>
    </row>
    <row r="15" spans="1:14">
      <c r="A15" s="170"/>
      <c r="B15" s="169"/>
      <c r="C15" s="45" t="s">
        <v>331</v>
      </c>
      <c r="D15" s="45">
        <v>30</v>
      </c>
      <c r="E15" s="45">
        <v>189</v>
      </c>
      <c r="F15" s="46">
        <f t="shared" si="0"/>
        <v>5670</v>
      </c>
      <c r="G15" s="171"/>
      <c r="H15" s="171"/>
      <c r="I15" s="172"/>
    </row>
    <row r="16" spans="1:14">
      <c r="A16" s="170"/>
      <c r="B16" s="169" t="s">
        <v>332</v>
      </c>
      <c r="C16" s="45" t="s">
        <v>333</v>
      </c>
      <c r="D16" s="45">
        <v>28</v>
      </c>
      <c r="E16" s="45">
        <v>248</v>
      </c>
      <c r="F16" s="46">
        <f t="shared" si="0"/>
        <v>6944</v>
      </c>
      <c r="G16" s="171">
        <f>SUM(F16:F18)</f>
        <v>22778</v>
      </c>
      <c r="H16" s="171">
        <v>13781</v>
      </c>
      <c r="I16" s="172">
        <f>H16/G16</f>
        <v>0.60501360962332074</v>
      </c>
    </row>
    <row r="17" spans="1:9">
      <c r="A17" s="170"/>
      <c r="B17" s="169"/>
      <c r="C17" s="45" t="s">
        <v>334</v>
      </c>
      <c r="D17" s="45">
        <v>29</v>
      </c>
      <c r="E17" s="45">
        <v>272</v>
      </c>
      <c r="F17" s="46">
        <f t="shared" si="0"/>
        <v>7888</v>
      </c>
      <c r="G17" s="171"/>
      <c r="H17" s="171"/>
      <c r="I17" s="172"/>
    </row>
    <row r="18" spans="1:9">
      <c r="A18" s="170"/>
      <c r="B18" s="169"/>
      <c r="C18" s="45" t="s">
        <v>335</v>
      </c>
      <c r="D18" s="45">
        <v>29</v>
      </c>
      <c r="E18" s="45">
        <v>274</v>
      </c>
      <c r="F18" s="46">
        <f t="shared" si="0"/>
        <v>7946</v>
      </c>
      <c r="G18" s="171"/>
      <c r="H18" s="171"/>
      <c r="I18" s="172"/>
    </row>
    <row r="19" spans="1:9">
      <c r="A19" s="170"/>
      <c r="B19" s="169" t="s">
        <v>336</v>
      </c>
      <c r="C19" s="45" t="s">
        <v>337</v>
      </c>
      <c r="D19" s="45">
        <v>20</v>
      </c>
      <c r="E19" s="45">
        <v>189</v>
      </c>
      <c r="F19" s="46">
        <f t="shared" si="0"/>
        <v>3780</v>
      </c>
      <c r="G19" s="171">
        <f>SUM(F19:F21)</f>
        <v>11340</v>
      </c>
      <c r="H19" s="171">
        <v>10505</v>
      </c>
      <c r="I19" s="172">
        <f>H19/G19</f>
        <v>0.92636684303350969</v>
      </c>
    </row>
    <row r="20" spans="1:9">
      <c r="A20" s="170"/>
      <c r="B20" s="169"/>
      <c r="C20" s="45" t="s">
        <v>338</v>
      </c>
      <c r="D20" s="45">
        <v>20</v>
      </c>
      <c r="E20" s="45">
        <v>189</v>
      </c>
      <c r="F20" s="46">
        <f t="shared" si="0"/>
        <v>3780</v>
      </c>
      <c r="G20" s="171"/>
      <c r="H20" s="171"/>
      <c r="I20" s="172"/>
    </row>
    <row r="21" spans="1:9">
      <c r="A21" s="170"/>
      <c r="B21" s="169"/>
      <c r="C21" s="45" t="s">
        <v>339</v>
      </c>
      <c r="D21" s="45">
        <v>20</v>
      </c>
      <c r="E21" s="45">
        <v>189</v>
      </c>
      <c r="F21" s="46">
        <f t="shared" si="0"/>
        <v>3780</v>
      </c>
      <c r="G21" s="171"/>
      <c r="H21" s="171"/>
      <c r="I21" s="172"/>
    </row>
    <row r="22" spans="1:9">
      <c r="A22" s="170"/>
      <c r="B22" s="45" t="s">
        <v>340</v>
      </c>
      <c r="C22" s="45" t="s">
        <v>341</v>
      </c>
      <c r="D22" s="45">
        <v>21</v>
      </c>
      <c r="E22" s="45">
        <v>270</v>
      </c>
      <c r="F22" s="46">
        <f t="shared" si="0"/>
        <v>5670</v>
      </c>
      <c r="G22" s="49">
        <f>F22</f>
        <v>5670</v>
      </c>
      <c r="H22" s="49">
        <v>1487</v>
      </c>
      <c r="I22" s="50">
        <f t="shared" ref="I22:I27" si="1">H22/G22</f>
        <v>0.26225749559082895</v>
      </c>
    </row>
    <row r="23" spans="1:9">
      <c r="A23" s="163"/>
      <c r="B23" s="51"/>
      <c r="C23" s="51"/>
      <c r="D23" s="51"/>
      <c r="E23" s="51"/>
      <c r="F23" s="52"/>
      <c r="G23" s="52">
        <f>SUM(G3:G22)</f>
        <v>115330</v>
      </c>
      <c r="H23" s="52">
        <f>SUM(H3:H22)</f>
        <v>92379</v>
      </c>
      <c r="I23" s="53">
        <f t="shared" si="1"/>
        <v>0.80099713864562561</v>
      </c>
    </row>
    <row r="24" spans="1:9">
      <c r="A24" s="162" t="s">
        <v>342</v>
      </c>
      <c r="B24" s="45" t="s">
        <v>157</v>
      </c>
      <c r="C24" s="48" t="s">
        <v>343</v>
      </c>
      <c r="D24" s="48">
        <v>31</v>
      </c>
      <c r="E24" s="48">
        <v>174</v>
      </c>
      <c r="F24" s="46">
        <f t="shared" ref="F24:F25" si="2">D24*E24</f>
        <v>5394</v>
      </c>
      <c r="G24" s="49">
        <f>F24</f>
        <v>5394</v>
      </c>
      <c r="H24" s="49">
        <v>4654</v>
      </c>
      <c r="I24" s="50">
        <f t="shared" si="1"/>
        <v>0.86281053021876164</v>
      </c>
    </row>
    <row r="25" spans="1:9">
      <c r="A25" s="170"/>
      <c r="B25" s="45" t="s">
        <v>332</v>
      </c>
      <c r="C25" s="48" t="s">
        <v>344</v>
      </c>
      <c r="D25" s="48">
        <v>30</v>
      </c>
      <c r="E25" s="48">
        <v>188</v>
      </c>
      <c r="F25" s="46">
        <f t="shared" si="2"/>
        <v>5640</v>
      </c>
      <c r="G25" s="49">
        <f>F25</f>
        <v>5640</v>
      </c>
      <c r="H25" s="49">
        <v>4976</v>
      </c>
      <c r="I25" s="50">
        <f t="shared" si="1"/>
        <v>0.88226950354609934</v>
      </c>
    </row>
    <row r="26" spans="1:9">
      <c r="A26" s="163"/>
      <c r="B26" s="51"/>
      <c r="C26" s="51"/>
      <c r="D26" s="51"/>
      <c r="E26" s="51"/>
      <c r="F26" s="52"/>
      <c r="G26" s="52">
        <f>SUM(G24:G25)</f>
        <v>11034</v>
      </c>
      <c r="H26" s="52">
        <f>SUM(H24:H25)</f>
        <v>9630</v>
      </c>
      <c r="I26" s="53">
        <f t="shared" si="1"/>
        <v>0.87275693311582381</v>
      </c>
    </row>
    <row r="27" spans="1:9">
      <c r="A27" s="175" t="s">
        <v>345</v>
      </c>
      <c r="B27" s="169" t="s">
        <v>346</v>
      </c>
      <c r="C27" s="45" t="s">
        <v>347</v>
      </c>
      <c r="D27" s="45">
        <v>33</v>
      </c>
      <c r="E27" s="45">
        <v>311</v>
      </c>
      <c r="F27" s="46">
        <f t="shared" ref="F27:F49" si="3">D27*E27</f>
        <v>10263</v>
      </c>
      <c r="G27" s="171">
        <f>SUM(F27:F29)</f>
        <v>21747</v>
      </c>
      <c r="H27" s="171">
        <v>16106</v>
      </c>
      <c r="I27" s="172">
        <f t="shared" si="1"/>
        <v>0.74060789994022169</v>
      </c>
    </row>
    <row r="28" spans="1:9">
      <c r="A28" s="175"/>
      <c r="B28" s="169"/>
      <c r="C28" s="48" t="s">
        <v>348</v>
      </c>
      <c r="D28" s="45">
        <v>33</v>
      </c>
      <c r="E28" s="45">
        <v>174</v>
      </c>
      <c r="F28" s="46">
        <f t="shared" si="3"/>
        <v>5742</v>
      </c>
      <c r="G28" s="171"/>
      <c r="H28" s="171"/>
      <c r="I28" s="172"/>
    </row>
    <row r="29" spans="1:9">
      <c r="A29" s="175"/>
      <c r="B29" s="169"/>
      <c r="C29" s="45" t="s">
        <v>349</v>
      </c>
      <c r="D29" s="45">
        <v>33</v>
      </c>
      <c r="E29" s="45">
        <v>174</v>
      </c>
      <c r="F29" s="46">
        <f t="shared" si="3"/>
        <v>5742</v>
      </c>
      <c r="G29" s="171"/>
      <c r="H29" s="171"/>
      <c r="I29" s="172"/>
    </row>
    <row r="30" spans="1:9">
      <c r="A30" s="175"/>
      <c r="B30" s="169" t="s">
        <v>350</v>
      </c>
      <c r="C30" s="45" t="s">
        <v>351</v>
      </c>
      <c r="D30" s="45">
        <v>22</v>
      </c>
      <c r="E30" s="45">
        <v>195</v>
      </c>
      <c r="F30" s="46">
        <f t="shared" si="3"/>
        <v>4290</v>
      </c>
      <c r="G30" s="171">
        <f>SUM(F30:F31)</f>
        <v>8775</v>
      </c>
      <c r="H30" s="171">
        <v>7669</v>
      </c>
      <c r="I30" s="172">
        <f>H30/G30</f>
        <v>0.87396011396011397</v>
      </c>
    </row>
    <row r="31" spans="1:9">
      <c r="A31" s="175"/>
      <c r="B31" s="169"/>
      <c r="C31" s="45" t="s">
        <v>352</v>
      </c>
      <c r="D31" s="45">
        <v>23</v>
      </c>
      <c r="E31" s="45">
        <v>195</v>
      </c>
      <c r="F31" s="46">
        <f t="shared" si="3"/>
        <v>4485</v>
      </c>
      <c r="G31" s="171"/>
      <c r="H31" s="171"/>
      <c r="I31" s="172"/>
    </row>
    <row r="32" spans="1:9">
      <c r="A32" s="175"/>
      <c r="B32" s="169" t="s">
        <v>353</v>
      </c>
      <c r="C32" s="45" t="s">
        <v>354</v>
      </c>
      <c r="D32" s="45">
        <v>22</v>
      </c>
      <c r="E32" s="45">
        <v>189</v>
      </c>
      <c r="F32" s="46">
        <f t="shared" si="3"/>
        <v>4158</v>
      </c>
      <c r="G32" s="171">
        <f>SUM(F32:F33)</f>
        <v>8505</v>
      </c>
      <c r="H32" s="171">
        <v>7959</v>
      </c>
      <c r="I32" s="172">
        <f>H32/G32</f>
        <v>0.93580246913580245</v>
      </c>
    </row>
    <row r="33" spans="1:9">
      <c r="A33" s="175"/>
      <c r="B33" s="169"/>
      <c r="C33" s="45" t="s">
        <v>355</v>
      </c>
      <c r="D33" s="45">
        <v>23</v>
      </c>
      <c r="E33" s="45">
        <v>189</v>
      </c>
      <c r="F33" s="46">
        <f t="shared" si="3"/>
        <v>4347</v>
      </c>
      <c r="G33" s="171"/>
      <c r="H33" s="171"/>
      <c r="I33" s="172"/>
    </row>
    <row r="34" spans="1:9">
      <c r="A34" s="175"/>
      <c r="B34" s="169" t="s">
        <v>324</v>
      </c>
      <c r="C34" s="45" t="s">
        <v>356</v>
      </c>
      <c r="D34" s="45">
        <v>20</v>
      </c>
      <c r="E34" s="45">
        <v>189</v>
      </c>
      <c r="F34" s="46">
        <f t="shared" si="3"/>
        <v>3780</v>
      </c>
      <c r="G34" s="171">
        <f>SUM(F34:F36)</f>
        <v>11340</v>
      </c>
      <c r="H34" s="171">
        <v>9909</v>
      </c>
      <c r="I34" s="172">
        <f>H34/G34</f>
        <v>0.87380952380952381</v>
      </c>
    </row>
    <row r="35" spans="1:9">
      <c r="A35" s="175"/>
      <c r="B35" s="169"/>
      <c r="C35" s="45" t="s">
        <v>357</v>
      </c>
      <c r="D35" s="45">
        <v>20</v>
      </c>
      <c r="E35" s="45">
        <v>189</v>
      </c>
      <c r="F35" s="46">
        <f t="shared" si="3"/>
        <v>3780</v>
      </c>
      <c r="G35" s="171"/>
      <c r="H35" s="171"/>
      <c r="I35" s="172"/>
    </row>
    <row r="36" spans="1:9">
      <c r="A36" s="175"/>
      <c r="B36" s="169"/>
      <c r="C36" s="45" t="s">
        <v>358</v>
      </c>
      <c r="D36" s="45">
        <v>20</v>
      </c>
      <c r="E36" s="45">
        <v>189</v>
      </c>
      <c r="F36" s="46">
        <f t="shared" si="3"/>
        <v>3780</v>
      </c>
      <c r="G36" s="171"/>
      <c r="H36" s="171"/>
      <c r="I36" s="172"/>
    </row>
    <row r="37" spans="1:9">
      <c r="A37" s="175"/>
      <c r="B37" s="169" t="s">
        <v>359</v>
      </c>
      <c r="C37" s="45" t="s">
        <v>360</v>
      </c>
      <c r="D37" s="45">
        <v>25</v>
      </c>
      <c r="E37" s="45">
        <v>189</v>
      </c>
      <c r="F37" s="46">
        <f t="shared" si="3"/>
        <v>4725</v>
      </c>
      <c r="G37" s="171">
        <f>SUM(F37:F38)</f>
        <v>9261</v>
      </c>
      <c r="H37" s="171">
        <v>8010</v>
      </c>
      <c r="I37" s="172">
        <f>H37/G37</f>
        <v>0.86491739552964042</v>
      </c>
    </row>
    <row r="38" spans="1:9">
      <c r="A38" s="175"/>
      <c r="B38" s="169"/>
      <c r="C38" s="45" t="s">
        <v>361</v>
      </c>
      <c r="D38" s="45">
        <v>24</v>
      </c>
      <c r="E38" s="45">
        <v>189</v>
      </c>
      <c r="F38" s="46">
        <f t="shared" si="3"/>
        <v>4536</v>
      </c>
      <c r="G38" s="171"/>
      <c r="H38" s="171"/>
      <c r="I38" s="172"/>
    </row>
    <row r="39" spans="1:9">
      <c r="A39" s="175"/>
      <c r="B39" s="162" t="s">
        <v>332</v>
      </c>
      <c r="C39" s="45" t="s">
        <v>362</v>
      </c>
      <c r="D39" s="45">
        <v>31</v>
      </c>
      <c r="E39" s="45">
        <v>188</v>
      </c>
      <c r="F39" s="46">
        <f t="shared" si="3"/>
        <v>5828</v>
      </c>
      <c r="G39" s="171">
        <f>SUM(F39:F42)</f>
        <v>18938</v>
      </c>
      <c r="H39" s="164">
        <v>13143</v>
      </c>
      <c r="I39" s="166">
        <f>H39/G39</f>
        <v>0.69400147850881821</v>
      </c>
    </row>
    <row r="40" spans="1:9">
      <c r="A40" s="175"/>
      <c r="B40" s="170"/>
      <c r="C40" s="45" t="s">
        <v>363</v>
      </c>
      <c r="D40" s="45">
        <v>31</v>
      </c>
      <c r="E40" s="45">
        <v>138</v>
      </c>
      <c r="F40" s="46">
        <f t="shared" si="3"/>
        <v>4278</v>
      </c>
      <c r="G40" s="171"/>
      <c r="H40" s="173"/>
      <c r="I40" s="174"/>
    </row>
    <row r="41" spans="1:9">
      <c r="A41" s="175"/>
      <c r="B41" s="170"/>
      <c r="C41" s="45" t="s">
        <v>364</v>
      </c>
      <c r="D41" s="45">
        <v>32</v>
      </c>
      <c r="E41" s="45">
        <v>138</v>
      </c>
      <c r="F41" s="46">
        <f t="shared" si="3"/>
        <v>4416</v>
      </c>
      <c r="G41" s="171"/>
      <c r="H41" s="173"/>
      <c r="I41" s="174"/>
    </row>
    <row r="42" spans="1:9">
      <c r="A42" s="175"/>
      <c r="B42" s="163"/>
      <c r="C42" s="45" t="s">
        <v>365</v>
      </c>
      <c r="D42" s="45">
        <v>32</v>
      </c>
      <c r="E42" s="45">
        <v>138</v>
      </c>
      <c r="F42" s="46">
        <f t="shared" si="3"/>
        <v>4416</v>
      </c>
      <c r="G42" s="171"/>
      <c r="H42" s="165"/>
      <c r="I42" s="167"/>
    </row>
    <row r="43" spans="1:9">
      <c r="A43" s="175"/>
      <c r="B43" s="169" t="s">
        <v>336</v>
      </c>
      <c r="C43" s="45" t="s">
        <v>366</v>
      </c>
      <c r="D43" s="45">
        <v>20</v>
      </c>
      <c r="E43" s="45">
        <v>189</v>
      </c>
      <c r="F43" s="46">
        <f t="shared" si="3"/>
        <v>3780</v>
      </c>
      <c r="G43" s="171">
        <f>SUM(F43:F45)</f>
        <v>11340</v>
      </c>
      <c r="H43" s="171">
        <v>9794</v>
      </c>
      <c r="I43" s="172">
        <f>H43/G43</f>
        <v>0.86366843033509699</v>
      </c>
    </row>
    <row r="44" spans="1:9">
      <c r="A44" s="175"/>
      <c r="B44" s="169"/>
      <c r="C44" s="45" t="s">
        <v>367</v>
      </c>
      <c r="D44" s="45">
        <v>20</v>
      </c>
      <c r="E44" s="45">
        <v>189</v>
      </c>
      <c r="F44" s="46">
        <f t="shared" si="3"/>
        <v>3780</v>
      </c>
      <c r="G44" s="171"/>
      <c r="H44" s="171"/>
      <c r="I44" s="172"/>
    </row>
    <row r="45" spans="1:9">
      <c r="A45" s="175"/>
      <c r="B45" s="169"/>
      <c r="C45" s="45" t="s">
        <v>368</v>
      </c>
      <c r="D45" s="45">
        <v>20</v>
      </c>
      <c r="E45" s="45">
        <v>189</v>
      </c>
      <c r="F45" s="46">
        <f t="shared" si="3"/>
        <v>3780</v>
      </c>
      <c r="G45" s="171"/>
      <c r="H45" s="171"/>
      <c r="I45" s="172"/>
    </row>
    <row r="46" spans="1:9">
      <c r="A46" s="175"/>
      <c r="B46" s="169" t="s">
        <v>369</v>
      </c>
      <c r="C46" s="45" t="s">
        <v>370</v>
      </c>
      <c r="D46" s="45">
        <v>25</v>
      </c>
      <c r="E46" s="45">
        <v>180</v>
      </c>
      <c r="F46" s="46">
        <f t="shared" si="3"/>
        <v>4500</v>
      </c>
      <c r="G46" s="171">
        <f>SUM(F46:F49)</f>
        <v>18000</v>
      </c>
      <c r="H46" s="171">
        <v>9926</v>
      </c>
      <c r="I46" s="172">
        <f>H46/G46</f>
        <v>0.5514444444444444</v>
      </c>
    </row>
    <row r="47" spans="1:9">
      <c r="A47" s="175"/>
      <c r="B47" s="169"/>
      <c r="C47" s="45" t="s">
        <v>371</v>
      </c>
      <c r="D47" s="45">
        <v>25</v>
      </c>
      <c r="E47" s="45">
        <v>180</v>
      </c>
      <c r="F47" s="46">
        <f t="shared" si="3"/>
        <v>4500</v>
      </c>
      <c r="G47" s="171"/>
      <c r="H47" s="171"/>
      <c r="I47" s="172"/>
    </row>
    <row r="48" spans="1:9">
      <c r="A48" s="175"/>
      <c r="B48" s="169"/>
      <c r="C48" s="45" t="s">
        <v>372</v>
      </c>
      <c r="D48" s="45">
        <v>25</v>
      </c>
      <c r="E48" s="45">
        <v>180</v>
      </c>
      <c r="F48" s="46">
        <f t="shared" si="3"/>
        <v>4500</v>
      </c>
      <c r="G48" s="171"/>
      <c r="H48" s="171"/>
      <c r="I48" s="172"/>
    </row>
    <row r="49" spans="1:9">
      <c r="A49" s="175"/>
      <c r="B49" s="169"/>
      <c r="C49" s="45" t="s">
        <v>373</v>
      </c>
      <c r="D49" s="45">
        <v>25</v>
      </c>
      <c r="E49" s="45">
        <v>180</v>
      </c>
      <c r="F49" s="46">
        <f t="shared" si="3"/>
        <v>4500</v>
      </c>
      <c r="G49" s="171"/>
      <c r="H49" s="171"/>
      <c r="I49" s="172"/>
    </row>
    <row r="50" spans="1:9">
      <c r="A50" s="175"/>
      <c r="B50" s="51"/>
      <c r="C50" s="51"/>
      <c r="D50" s="51"/>
      <c r="E50" s="51"/>
      <c r="F50" s="52"/>
      <c r="G50" s="52">
        <f>SUM(G27:G49)</f>
        <v>107906</v>
      </c>
      <c r="H50" s="52">
        <f>SUM(H27:H49)</f>
        <v>82516</v>
      </c>
      <c r="I50" s="53">
        <f>H50/G50</f>
        <v>0.7647026115322596</v>
      </c>
    </row>
    <row r="51" spans="1:9">
      <c r="A51" s="169" t="s">
        <v>374</v>
      </c>
      <c r="B51" s="169" t="s">
        <v>315</v>
      </c>
      <c r="C51" s="45" t="s">
        <v>375</v>
      </c>
      <c r="D51" s="45">
        <v>30</v>
      </c>
      <c r="E51" s="45">
        <v>311</v>
      </c>
      <c r="F51" s="46">
        <f t="shared" ref="F51:F68" si="4">D51*E51</f>
        <v>9330</v>
      </c>
      <c r="G51" s="171">
        <f>SUM(F51:F53)</f>
        <v>19770</v>
      </c>
      <c r="H51" s="171">
        <v>16209</v>
      </c>
      <c r="I51" s="172">
        <f>H51/G51</f>
        <v>0.81987860394537182</v>
      </c>
    </row>
    <row r="52" spans="1:9">
      <c r="A52" s="169"/>
      <c r="B52" s="169"/>
      <c r="C52" s="45" t="s">
        <v>376</v>
      </c>
      <c r="D52" s="45">
        <v>30</v>
      </c>
      <c r="E52" s="45">
        <v>174</v>
      </c>
      <c r="F52" s="46">
        <f t="shared" si="4"/>
        <v>5220</v>
      </c>
      <c r="G52" s="171"/>
      <c r="H52" s="171"/>
      <c r="I52" s="172"/>
    </row>
    <row r="53" spans="1:9">
      <c r="A53" s="169"/>
      <c r="B53" s="169"/>
      <c r="C53" s="45" t="s">
        <v>377</v>
      </c>
      <c r="D53" s="45">
        <v>30</v>
      </c>
      <c r="E53" s="45">
        <v>174</v>
      </c>
      <c r="F53" s="46">
        <f t="shared" si="4"/>
        <v>5220</v>
      </c>
      <c r="G53" s="171"/>
      <c r="H53" s="171"/>
      <c r="I53" s="172"/>
    </row>
    <row r="54" spans="1:9">
      <c r="A54" s="169"/>
      <c r="B54" s="169" t="s">
        <v>353</v>
      </c>
      <c r="C54" s="45" t="s">
        <v>378</v>
      </c>
      <c r="D54" s="45">
        <v>19</v>
      </c>
      <c r="E54" s="45">
        <v>189</v>
      </c>
      <c r="F54" s="46">
        <f t="shared" si="4"/>
        <v>3591</v>
      </c>
      <c r="G54" s="171">
        <f>SUM(F54:F55)</f>
        <v>7371</v>
      </c>
      <c r="H54" s="171">
        <v>5519</v>
      </c>
      <c r="I54" s="172">
        <f>H54/G54</f>
        <v>0.74874508207841539</v>
      </c>
    </row>
    <row r="55" spans="1:9">
      <c r="A55" s="169"/>
      <c r="B55" s="169"/>
      <c r="C55" s="45" t="s">
        <v>379</v>
      </c>
      <c r="D55" s="45">
        <v>20</v>
      </c>
      <c r="E55" s="45">
        <v>189</v>
      </c>
      <c r="F55" s="46">
        <f t="shared" si="4"/>
        <v>3780</v>
      </c>
      <c r="G55" s="171"/>
      <c r="H55" s="171"/>
      <c r="I55" s="172"/>
    </row>
    <row r="56" spans="1:9">
      <c r="A56" s="169"/>
      <c r="B56" s="162" t="s">
        <v>380</v>
      </c>
      <c r="C56" s="45" t="s">
        <v>381</v>
      </c>
      <c r="D56" s="45">
        <v>11</v>
      </c>
      <c r="E56" s="45">
        <v>189</v>
      </c>
      <c r="F56" s="46">
        <f t="shared" si="4"/>
        <v>2079</v>
      </c>
      <c r="G56" s="171">
        <f>SUM(F56:F59)</f>
        <v>8316</v>
      </c>
      <c r="H56" s="164">
        <v>6840</v>
      </c>
      <c r="I56" s="166">
        <f>H56/G56</f>
        <v>0.82251082251082253</v>
      </c>
    </row>
    <row r="57" spans="1:9">
      <c r="A57" s="169"/>
      <c r="B57" s="170"/>
      <c r="C57" s="45" t="s">
        <v>382</v>
      </c>
      <c r="D57" s="45">
        <v>11</v>
      </c>
      <c r="E57" s="45">
        <v>189</v>
      </c>
      <c r="F57" s="46">
        <f t="shared" si="4"/>
        <v>2079</v>
      </c>
      <c r="G57" s="171"/>
      <c r="H57" s="173"/>
      <c r="I57" s="174"/>
    </row>
    <row r="58" spans="1:9">
      <c r="A58" s="169"/>
      <c r="B58" s="170"/>
      <c r="C58" s="45" t="s">
        <v>383</v>
      </c>
      <c r="D58" s="45">
        <v>11</v>
      </c>
      <c r="E58" s="45">
        <v>189</v>
      </c>
      <c r="F58" s="46">
        <f t="shared" si="4"/>
        <v>2079</v>
      </c>
      <c r="G58" s="171"/>
      <c r="H58" s="173"/>
      <c r="I58" s="174"/>
    </row>
    <row r="59" spans="1:9">
      <c r="A59" s="169"/>
      <c r="B59" s="163"/>
      <c r="C59" s="45" t="s">
        <v>384</v>
      </c>
      <c r="D59" s="45">
        <v>11</v>
      </c>
      <c r="E59" s="45">
        <v>189</v>
      </c>
      <c r="F59" s="46">
        <f t="shared" si="4"/>
        <v>2079</v>
      </c>
      <c r="G59" s="171"/>
      <c r="H59" s="165"/>
      <c r="I59" s="167"/>
    </row>
    <row r="60" spans="1:9">
      <c r="A60" s="169"/>
      <c r="B60" s="162" t="s">
        <v>329</v>
      </c>
      <c r="C60" s="45" t="s">
        <v>385</v>
      </c>
      <c r="D60" s="45">
        <v>25</v>
      </c>
      <c r="E60" s="45">
        <v>189</v>
      </c>
      <c r="F60" s="46">
        <f t="shared" si="4"/>
        <v>4725</v>
      </c>
      <c r="G60" s="171">
        <f>SUM(F60:F62)</f>
        <v>14553</v>
      </c>
      <c r="H60" s="164">
        <v>12334</v>
      </c>
      <c r="I60" s="166">
        <f>H60/G60</f>
        <v>0.84752284752284757</v>
      </c>
    </row>
    <row r="61" spans="1:9">
      <c r="A61" s="169"/>
      <c r="B61" s="170"/>
      <c r="C61" s="45" t="s">
        <v>386</v>
      </c>
      <c r="D61" s="45">
        <v>25</v>
      </c>
      <c r="E61" s="45">
        <v>189</v>
      </c>
      <c r="F61" s="46">
        <f t="shared" si="4"/>
        <v>4725</v>
      </c>
      <c r="G61" s="171"/>
      <c r="H61" s="173"/>
      <c r="I61" s="174"/>
    </row>
    <row r="62" spans="1:9">
      <c r="A62" s="169"/>
      <c r="B62" s="163"/>
      <c r="C62" s="45" t="s">
        <v>387</v>
      </c>
      <c r="D62" s="45">
        <v>27</v>
      </c>
      <c r="E62" s="45">
        <v>189</v>
      </c>
      <c r="F62" s="46">
        <f t="shared" si="4"/>
        <v>5103</v>
      </c>
      <c r="G62" s="171"/>
      <c r="H62" s="165"/>
      <c r="I62" s="167"/>
    </row>
    <row r="63" spans="1:9">
      <c r="A63" s="169"/>
      <c r="B63" s="169" t="s">
        <v>332</v>
      </c>
      <c r="C63" s="45" t="s">
        <v>388</v>
      </c>
      <c r="D63" s="45">
        <v>26</v>
      </c>
      <c r="E63" s="45">
        <v>159</v>
      </c>
      <c r="F63" s="46">
        <f t="shared" si="4"/>
        <v>4134</v>
      </c>
      <c r="G63" s="171">
        <f>SUM(F63:F66)</f>
        <v>20072</v>
      </c>
      <c r="H63" s="171">
        <v>13283</v>
      </c>
      <c r="I63" s="172">
        <f>H63/G63</f>
        <v>0.66176763650856918</v>
      </c>
    </row>
    <row r="64" spans="1:9">
      <c r="A64" s="169"/>
      <c r="B64" s="169"/>
      <c r="C64" s="45" t="s">
        <v>389</v>
      </c>
      <c r="D64" s="45">
        <v>26</v>
      </c>
      <c r="E64" s="45">
        <v>159</v>
      </c>
      <c r="F64" s="46">
        <f t="shared" si="4"/>
        <v>4134</v>
      </c>
      <c r="G64" s="171"/>
      <c r="H64" s="171"/>
      <c r="I64" s="172"/>
    </row>
    <row r="65" spans="1:9">
      <c r="A65" s="169"/>
      <c r="B65" s="169"/>
      <c r="C65" s="45" t="s">
        <v>390</v>
      </c>
      <c r="D65" s="45">
        <v>26</v>
      </c>
      <c r="E65" s="45">
        <v>276</v>
      </c>
      <c r="F65" s="46">
        <f t="shared" si="4"/>
        <v>7176</v>
      </c>
      <c r="G65" s="171"/>
      <c r="H65" s="171"/>
      <c r="I65" s="172"/>
    </row>
    <row r="66" spans="1:9">
      <c r="A66" s="169"/>
      <c r="B66" s="169"/>
      <c r="C66" s="45" t="s">
        <v>391</v>
      </c>
      <c r="D66" s="45">
        <v>26</v>
      </c>
      <c r="E66" s="45">
        <v>178</v>
      </c>
      <c r="F66" s="46">
        <f t="shared" si="4"/>
        <v>4628</v>
      </c>
      <c r="G66" s="171"/>
      <c r="H66" s="171"/>
      <c r="I66" s="172"/>
    </row>
    <row r="67" spans="1:9">
      <c r="A67" s="169"/>
      <c r="B67" s="162" t="s">
        <v>336</v>
      </c>
      <c r="C67" s="45" t="s">
        <v>392</v>
      </c>
      <c r="D67" s="45">
        <v>30</v>
      </c>
      <c r="E67" s="45">
        <v>189</v>
      </c>
      <c r="F67" s="46">
        <f t="shared" si="4"/>
        <v>5670</v>
      </c>
      <c r="G67" s="171">
        <f>SUM(F67:F68)</f>
        <v>11340</v>
      </c>
      <c r="H67" s="171">
        <v>10498</v>
      </c>
      <c r="I67" s="172">
        <f>H67/G67</f>
        <v>0.92574955908289247</v>
      </c>
    </row>
    <row r="68" spans="1:9">
      <c r="A68" s="169"/>
      <c r="B68" s="163"/>
      <c r="C68" s="45" t="s">
        <v>393</v>
      </c>
      <c r="D68" s="45">
        <v>30</v>
      </c>
      <c r="E68" s="45">
        <v>189</v>
      </c>
      <c r="F68" s="46">
        <f t="shared" si="4"/>
        <v>5670</v>
      </c>
      <c r="G68" s="171"/>
      <c r="H68" s="171"/>
      <c r="I68" s="172"/>
    </row>
    <row r="69" spans="1:9">
      <c r="A69" s="169"/>
      <c r="B69" s="51"/>
      <c r="C69" s="51"/>
      <c r="D69" s="51"/>
      <c r="E69" s="51"/>
      <c r="F69" s="52"/>
      <c r="G69" s="52">
        <f>SUM(G51:G68)</f>
        <v>81422</v>
      </c>
      <c r="H69" s="52">
        <f>SUM(H51:H68)</f>
        <v>64683</v>
      </c>
      <c r="I69" s="53">
        <f>H69/G69</f>
        <v>0.79441674240377291</v>
      </c>
    </row>
    <row r="70" spans="1:9">
      <c r="A70" s="169" t="s">
        <v>394</v>
      </c>
      <c r="B70" s="169" t="s">
        <v>315</v>
      </c>
      <c r="C70" s="45" t="s">
        <v>395</v>
      </c>
      <c r="D70" s="45">
        <v>30</v>
      </c>
      <c r="E70" s="45">
        <v>174</v>
      </c>
      <c r="F70" s="46">
        <f>D70*E70</f>
        <v>5220</v>
      </c>
      <c r="G70" s="171">
        <f>SUM(F70:F71)</f>
        <v>10440</v>
      </c>
      <c r="H70" s="171">
        <v>7888</v>
      </c>
      <c r="I70" s="172">
        <f>H70/G70</f>
        <v>0.75555555555555554</v>
      </c>
    </row>
    <row r="71" spans="1:9">
      <c r="A71" s="169"/>
      <c r="B71" s="169"/>
      <c r="C71" s="45" t="s">
        <v>396</v>
      </c>
      <c r="D71" s="45">
        <v>30</v>
      </c>
      <c r="E71" s="45">
        <v>174</v>
      </c>
      <c r="F71" s="46">
        <f t="shared" ref="F71:F77" si="5">D71*E71</f>
        <v>5220</v>
      </c>
      <c r="G71" s="171"/>
      <c r="H71" s="171"/>
      <c r="I71" s="172"/>
    </row>
    <row r="72" spans="1:9">
      <c r="A72" s="169"/>
      <c r="B72" s="169" t="s">
        <v>380</v>
      </c>
      <c r="C72" s="45" t="s">
        <v>397</v>
      </c>
      <c r="D72" s="45">
        <v>30</v>
      </c>
      <c r="E72" s="45">
        <v>189</v>
      </c>
      <c r="F72" s="46">
        <f t="shared" si="5"/>
        <v>5670</v>
      </c>
      <c r="G72" s="171">
        <f>SUM(F72:F73)</f>
        <v>11340</v>
      </c>
      <c r="H72" s="171">
        <v>9660</v>
      </c>
      <c r="I72" s="172">
        <f>H72/G72</f>
        <v>0.85185185185185186</v>
      </c>
    </row>
    <row r="73" spans="1:9">
      <c r="A73" s="169"/>
      <c r="B73" s="169"/>
      <c r="C73" s="45" t="s">
        <v>398</v>
      </c>
      <c r="D73" s="45">
        <v>30</v>
      </c>
      <c r="E73" s="45">
        <v>189</v>
      </c>
      <c r="F73" s="46">
        <f t="shared" si="5"/>
        <v>5670</v>
      </c>
      <c r="G73" s="171"/>
      <c r="H73" s="171"/>
      <c r="I73" s="172"/>
    </row>
    <row r="74" spans="1:9">
      <c r="A74" s="169"/>
      <c r="B74" s="169" t="s">
        <v>332</v>
      </c>
      <c r="C74" s="45" t="s">
        <v>399</v>
      </c>
      <c r="D74" s="45">
        <v>30</v>
      </c>
      <c r="E74" s="45">
        <v>182</v>
      </c>
      <c r="F74" s="46">
        <f t="shared" si="5"/>
        <v>5460</v>
      </c>
      <c r="G74" s="171">
        <f>SUM(F74:F75)</f>
        <v>13530</v>
      </c>
      <c r="H74" s="171">
        <v>10179</v>
      </c>
      <c r="I74" s="172">
        <f>H74/G74</f>
        <v>0.75232815964523281</v>
      </c>
    </row>
    <row r="75" spans="1:9">
      <c r="A75" s="169"/>
      <c r="B75" s="169"/>
      <c r="C75" s="45" t="s">
        <v>400</v>
      </c>
      <c r="D75" s="45">
        <v>30</v>
      </c>
      <c r="E75" s="45">
        <v>269</v>
      </c>
      <c r="F75" s="46">
        <f t="shared" si="5"/>
        <v>8070</v>
      </c>
      <c r="G75" s="171"/>
      <c r="H75" s="171"/>
      <c r="I75" s="172"/>
    </row>
    <row r="76" spans="1:9">
      <c r="A76" s="169"/>
      <c r="B76" s="169" t="s">
        <v>336</v>
      </c>
      <c r="C76" s="45" t="s">
        <v>401</v>
      </c>
      <c r="D76" s="45">
        <v>15</v>
      </c>
      <c r="E76" s="45">
        <v>189</v>
      </c>
      <c r="F76" s="46">
        <f t="shared" si="5"/>
        <v>2835</v>
      </c>
      <c r="G76" s="171">
        <f>SUM(F76:F77)</f>
        <v>5670</v>
      </c>
      <c r="H76" s="171">
        <v>4229</v>
      </c>
      <c r="I76" s="172">
        <f>H76/G76</f>
        <v>0.74585537918871248</v>
      </c>
    </row>
    <row r="77" spans="1:9">
      <c r="A77" s="169"/>
      <c r="B77" s="169"/>
      <c r="C77" s="45" t="s">
        <v>402</v>
      </c>
      <c r="D77" s="45">
        <v>15</v>
      </c>
      <c r="E77" s="45">
        <v>189</v>
      </c>
      <c r="F77" s="46">
        <f t="shared" si="5"/>
        <v>2835</v>
      </c>
      <c r="G77" s="171"/>
      <c r="H77" s="171"/>
      <c r="I77" s="172"/>
    </row>
    <row r="78" spans="1:9">
      <c r="A78" s="169"/>
      <c r="B78" s="51"/>
      <c r="C78" s="51"/>
      <c r="D78" s="51"/>
      <c r="E78" s="51"/>
      <c r="F78" s="52"/>
      <c r="G78" s="52">
        <f>SUM(G70:G77)</f>
        <v>40980</v>
      </c>
      <c r="H78" s="52">
        <f>SUM(H70:H77)</f>
        <v>31956</v>
      </c>
      <c r="I78" s="53">
        <f>H78/G78</f>
        <v>0.77979502196193262</v>
      </c>
    </row>
    <row r="79" spans="1:9">
      <c r="A79" s="169" t="s">
        <v>403</v>
      </c>
      <c r="B79" s="45" t="s">
        <v>315</v>
      </c>
      <c r="C79" s="45" t="s">
        <v>404</v>
      </c>
      <c r="D79" s="45">
        <v>17</v>
      </c>
      <c r="E79" s="45">
        <v>174</v>
      </c>
      <c r="F79" s="46">
        <f>D79*E79</f>
        <v>2958</v>
      </c>
      <c r="G79" s="49">
        <f>F79</f>
        <v>2958</v>
      </c>
      <c r="H79" s="49">
        <v>1924</v>
      </c>
      <c r="I79" s="50">
        <f>H79/G79</f>
        <v>0.65043948613928326</v>
      </c>
    </row>
    <row r="80" spans="1:9">
      <c r="A80" s="169"/>
      <c r="B80" s="45" t="s">
        <v>329</v>
      </c>
      <c r="C80" s="45" t="s">
        <v>405</v>
      </c>
      <c r="D80" s="45">
        <v>13</v>
      </c>
      <c r="E80" s="45">
        <v>189</v>
      </c>
      <c r="F80" s="46">
        <f t="shared" ref="F80:F84" si="6">D80*E80</f>
        <v>2457</v>
      </c>
      <c r="G80" s="49">
        <f>F80</f>
        <v>2457</v>
      </c>
      <c r="H80" s="49">
        <v>1811</v>
      </c>
      <c r="I80" s="50">
        <f t="shared" ref="I80:I81" si="7">H80/G80</f>
        <v>0.73707773707773705</v>
      </c>
    </row>
    <row r="81" spans="1:9">
      <c r="A81" s="169"/>
      <c r="B81" s="45" t="s">
        <v>380</v>
      </c>
      <c r="C81" s="45" t="s">
        <v>406</v>
      </c>
      <c r="D81" s="45">
        <v>13</v>
      </c>
      <c r="E81" s="45">
        <v>189</v>
      </c>
      <c r="F81" s="46">
        <f t="shared" si="6"/>
        <v>2457</v>
      </c>
      <c r="G81" s="49">
        <f>F81</f>
        <v>2457</v>
      </c>
      <c r="H81" s="49">
        <v>1802</v>
      </c>
      <c r="I81" s="50">
        <f t="shared" si="7"/>
        <v>0.7334147334147334</v>
      </c>
    </row>
    <row r="82" spans="1:9">
      <c r="A82" s="169"/>
      <c r="B82" s="169" t="s">
        <v>332</v>
      </c>
      <c r="C82" s="45" t="s">
        <v>407</v>
      </c>
      <c r="D82" s="45">
        <v>23</v>
      </c>
      <c r="E82" s="45">
        <v>261</v>
      </c>
      <c r="F82" s="46">
        <f t="shared" si="6"/>
        <v>6003</v>
      </c>
      <c r="G82" s="171">
        <f>SUM(F82:F83)</f>
        <v>9819</v>
      </c>
      <c r="H82" s="171">
        <v>6212</v>
      </c>
      <c r="I82" s="172">
        <f>H82/G82</f>
        <v>0.63265098278847132</v>
      </c>
    </row>
    <row r="83" spans="1:9">
      <c r="A83" s="169"/>
      <c r="B83" s="169"/>
      <c r="C83" s="45" t="s">
        <v>408</v>
      </c>
      <c r="D83" s="45">
        <v>24</v>
      </c>
      <c r="E83" s="45">
        <v>159</v>
      </c>
      <c r="F83" s="46">
        <f t="shared" si="6"/>
        <v>3816</v>
      </c>
      <c r="G83" s="171"/>
      <c r="H83" s="171"/>
      <c r="I83" s="172"/>
    </row>
    <row r="84" spans="1:9">
      <c r="A84" s="169"/>
      <c r="B84" s="48" t="s">
        <v>369</v>
      </c>
      <c r="C84" s="45"/>
      <c r="D84" s="45">
        <v>0</v>
      </c>
      <c r="E84" s="45">
        <v>180</v>
      </c>
      <c r="F84" s="49">
        <f t="shared" si="6"/>
        <v>0</v>
      </c>
      <c r="G84" s="49">
        <f>F84</f>
        <v>0</v>
      </c>
      <c r="H84" s="49">
        <v>2001</v>
      </c>
      <c r="I84" s="50" t="e">
        <f>H84/G84</f>
        <v>#DIV/0!</v>
      </c>
    </row>
    <row r="85" spans="1:9">
      <c r="A85" s="169"/>
      <c r="B85" s="51"/>
      <c r="C85" s="51"/>
      <c r="D85" s="51"/>
      <c r="E85" s="51"/>
      <c r="F85" s="52"/>
      <c r="G85" s="52">
        <f>SUM(G79:G84)</f>
        <v>17691</v>
      </c>
      <c r="H85" s="52">
        <f>SUM(H79:H84)</f>
        <v>13750</v>
      </c>
      <c r="I85" s="53">
        <f>H85/G85</f>
        <v>0.77723136057882536</v>
      </c>
    </row>
    <row r="86" spans="1:9">
      <c r="A86" s="169" t="s">
        <v>409</v>
      </c>
      <c r="B86" s="45" t="s">
        <v>315</v>
      </c>
      <c r="C86" s="45" t="s">
        <v>410</v>
      </c>
      <c r="D86" s="45">
        <v>30</v>
      </c>
      <c r="E86" s="45">
        <v>174</v>
      </c>
      <c r="F86" s="46">
        <f>D86*E86</f>
        <v>5220</v>
      </c>
      <c r="G86" s="49">
        <f t="shared" ref="G86:G91" si="8">F86</f>
        <v>5220</v>
      </c>
      <c r="H86" s="49">
        <v>3645</v>
      </c>
      <c r="I86" s="50">
        <f t="shared" ref="I86:I100" si="9">H86/G86</f>
        <v>0.69827586206896552</v>
      </c>
    </row>
    <row r="87" spans="1:9">
      <c r="A87" s="169"/>
      <c r="B87" s="48" t="s">
        <v>380</v>
      </c>
      <c r="C87" s="45" t="s">
        <v>411</v>
      </c>
      <c r="D87" s="45">
        <v>0</v>
      </c>
      <c r="E87" s="45">
        <v>189</v>
      </c>
      <c r="F87" s="49">
        <f>D87*E87</f>
        <v>0</v>
      </c>
      <c r="G87" s="49">
        <f t="shared" si="8"/>
        <v>0</v>
      </c>
      <c r="H87" s="49">
        <v>0</v>
      </c>
      <c r="I87" s="50" t="e">
        <f>H87/G87</f>
        <v>#DIV/0!</v>
      </c>
    </row>
    <row r="88" spans="1:9">
      <c r="A88" s="169"/>
      <c r="B88" s="45" t="s">
        <v>329</v>
      </c>
      <c r="C88" s="45" t="s">
        <v>412</v>
      </c>
      <c r="D88" s="45">
        <v>13</v>
      </c>
      <c r="E88" s="45">
        <v>189</v>
      </c>
      <c r="F88" s="46">
        <f>D88*E88</f>
        <v>2457</v>
      </c>
      <c r="G88" s="49">
        <f t="shared" si="8"/>
        <v>2457</v>
      </c>
      <c r="H88" s="49">
        <v>1780</v>
      </c>
      <c r="I88" s="50">
        <f t="shared" si="9"/>
        <v>0.72446072446072451</v>
      </c>
    </row>
    <row r="89" spans="1:9">
      <c r="A89" s="169"/>
      <c r="B89" s="45" t="s">
        <v>332</v>
      </c>
      <c r="C89" s="45" t="s">
        <v>413</v>
      </c>
      <c r="D89" s="45">
        <v>16</v>
      </c>
      <c r="E89" s="45">
        <v>188</v>
      </c>
      <c r="F89" s="46">
        <f t="shared" ref="F89:F91" si="10">D89*E89</f>
        <v>3008</v>
      </c>
      <c r="G89" s="49">
        <f t="shared" si="8"/>
        <v>3008</v>
      </c>
      <c r="H89" s="49">
        <v>866</v>
      </c>
      <c r="I89" s="50">
        <f t="shared" si="9"/>
        <v>0.28789893617021278</v>
      </c>
    </row>
    <row r="90" spans="1:9">
      <c r="A90" s="169"/>
      <c r="B90" s="45" t="s">
        <v>336</v>
      </c>
      <c r="C90" s="45" t="s">
        <v>414</v>
      </c>
      <c r="D90" s="45">
        <v>13</v>
      </c>
      <c r="E90" s="45">
        <v>189</v>
      </c>
      <c r="F90" s="46">
        <f t="shared" si="10"/>
        <v>2457</v>
      </c>
      <c r="G90" s="49">
        <f t="shared" si="8"/>
        <v>2457</v>
      </c>
      <c r="H90" s="49">
        <v>1692</v>
      </c>
      <c r="I90" s="50">
        <f t="shared" si="9"/>
        <v>0.68864468864468864</v>
      </c>
    </row>
    <row r="91" spans="1:9">
      <c r="A91" s="169"/>
      <c r="B91" s="48" t="s">
        <v>415</v>
      </c>
      <c r="C91" s="45"/>
      <c r="D91" s="45">
        <v>30</v>
      </c>
      <c r="E91" s="45">
        <v>180</v>
      </c>
      <c r="F91" s="49">
        <f t="shared" si="10"/>
        <v>5400</v>
      </c>
      <c r="G91" s="49">
        <f t="shared" si="8"/>
        <v>5400</v>
      </c>
      <c r="H91" s="49">
        <v>2525</v>
      </c>
      <c r="I91" s="50">
        <f t="shared" si="9"/>
        <v>0.46759259259259262</v>
      </c>
    </row>
    <row r="92" spans="1:9">
      <c r="A92" s="169"/>
      <c r="B92" s="51"/>
      <c r="C92" s="51"/>
      <c r="D92" s="51"/>
      <c r="E92" s="51"/>
      <c r="F92" s="52"/>
      <c r="G92" s="52">
        <f>SUM(G86:G91)</f>
        <v>18542</v>
      </c>
      <c r="H92" s="52">
        <f>SUM(H86:H91)</f>
        <v>10508</v>
      </c>
      <c r="I92" s="53">
        <f>H92/G92</f>
        <v>0.56671340739941756</v>
      </c>
    </row>
    <row r="93" spans="1:9">
      <c r="A93" s="162" t="s">
        <v>416</v>
      </c>
      <c r="B93" s="45" t="s">
        <v>353</v>
      </c>
      <c r="C93" s="45" t="s">
        <v>417</v>
      </c>
      <c r="D93" s="45">
        <v>13</v>
      </c>
      <c r="E93" s="45">
        <v>189</v>
      </c>
      <c r="F93" s="46">
        <f>D93*E93</f>
        <v>2457</v>
      </c>
      <c r="G93" s="49">
        <f>F93</f>
        <v>2457</v>
      </c>
      <c r="H93" s="49">
        <v>1701</v>
      </c>
      <c r="I93" s="50">
        <f t="shared" si="9"/>
        <v>0.69230769230769229</v>
      </c>
    </row>
    <row r="94" spans="1:9">
      <c r="A94" s="170"/>
      <c r="B94" s="162" t="s">
        <v>69</v>
      </c>
      <c r="C94" s="45" t="s">
        <v>418</v>
      </c>
      <c r="D94" s="45">
        <v>4</v>
      </c>
      <c r="E94" s="45">
        <v>188</v>
      </c>
      <c r="F94" s="46">
        <f>D94*E94</f>
        <v>752</v>
      </c>
      <c r="G94" s="164">
        <f>SUM(F94,F95)</f>
        <v>1028</v>
      </c>
      <c r="H94" s="164">
        <v>595</v>
      </c>
      <c r="I94" s="166">
        <f>H94/G94</f>
        <v>0.5787937743190662</v>
      </c>
    </row>
    <row r="95" spans="1:9">
      <c r="A95" s="163"/>
      <c r="B95" s="163"/>
      <c r="C95" s="45" t="s">
        <v>419</v>
      </c>
      <c r="D95" s="45">
        <v>2</v>
      </c>
      <c r="E95" s="45">
        <v>138</v>
      </c>
      <c r="F95" s="46">
        <f>D95*E95</f>
        <v>276</v>
      </c>
      <c r="G95" s="165"/>
      <c r="H95" s="165"/>
      <c r="I95" s="167"/>
    </row>
    <row r="96" spans="1:9">
      <c r="A96" s="54"/>
      <c r="B96" s="55"/>
      <c r="C96" s="51"/>
      <c r="D96" s="51"/>
      <c r="E96" s="51"/>
      <c r="F96" s="52"/>
      <c r="G96" s="56">
        <f>SUM(G93,G94)</f>
        <v>3485</v>
      </c>
      <c r="H96" s="56">
        <f>SUM(H93,H94)</f>
        <v>2296</v>
      </c>
      <c r="I96" s="57">
        <f>H96/G96</f>
        <v>0.6588235294117647</v>
      </c>
    </row>
    <row r="97" spans="1:9">
      <c r="A97" s="54" t="s">
        <v>420</v>
      </c>
      <c r="B97" s="54" t="s">
        <v>69</v>
      </c>
      <c r="C97" s="45" t="s">
        <v>421</v>
      </c>
      <c r="D97" s="45">
        <v>6</v>
      </c>
      <c r="E97" s="45">
        <v>138</v>
      </c>
      <c r="F97" s="46">
        <f>D97*E97</f>
        <v>828</v>
      </c>
      <c r="G97" s="58">
        <v>828</v>
      </c>
      <c r="H97" s="58">
        <v>655</v>
      </c>
      <c r="I97" s="59">
        <f>H97/G97</f>
        <v>0.79106280193236711</v>
      </c>
    </row>
    <row r="98" spans="1:9">
      <c r="A98" s="45" t="s">
        <v>422</v>
      </c>
      <c r="B98" s="48" t="s">
        <v>319</v>
      </c>
      <c r="C98" s="45"/>
      <c r="D98" s="45">
        <v>0</v>
      </c>
      <c r="E98" s="45">
        <v>171</v>
      </c>
      <c r="F98" s="49">
        <f>D98*E98</f>
        <v>0</v>
      </c>
      <c r="G98" s="49">
        <f>F98</f>
        <v>0</v>
      </c>
      <c r="H98" s="49">
        <v>0</v>
      </c>
      <c r="I98" s="50" t="e">
        <f t="shared" si="9"/>
        <v>#DIV/0!</v>
      </c>
    </row>
    <row r="99" spans="1:9">
      <c r="A99" s="45" t="s">
        <v>423</v>
      </c>
      <c r="B99" s="48" t="s">
        <v>329</v>
      </c>
      <c r="C99" s="45" t="s">
        <v>424</v>
      </c>
      <c r="D99" s="45">
        <v>0</v>
      </c>
      <c r="E99" s="45">
        <v>189</v>
      </c>
      <c r="F99" s="46">
        <f>D99*E99</f>
        <v>0</v>
      </c>
      <c r="G99" s="49">
        <f>F99</f>
        <v>0</v>
      </c>
      <c r="H99" s="49">
        <v>0</v>
      </c>
      <c r="I99" s="50" t="e">
        <f t="shared" si="9"/>
        <v>#DIV/0!</v>
      </c>
    </row>
    <row r="100" spans="1:9">
      <c r="A100" s="45" t="s">
        <v>425</v>
      </c>
      <c r="B100" s="45" t="s">
        <v>332</v>
      </c>
      <c r="C100" s="48" t="s">
        <v>426</v>
      </c>
      <c r="D100" s="48">
        <v>13</v>
      </c>
      <c r="E100" s="48">
        <v>138</v>
      </c>
      <c r="F100" s="46">
        <f>D100*E100</f>
        <v>1794</v>
      </c>
      <c r="G100" s="49">
        <f>F100</f>
        <v>1794</v>
      </c>
      <c r="H100" s="49">
        <v>1345</v>
      </c>
      <c r="I100" s="50">
        <f t="shared" si="9"/>
        <v>0.74972129319955405</v>
      </c>
    </row>
    <row r="101" spans="1:9">
      <c r="A101" s="162" t="s">
        <v>427</v>
      </c>
      <c r="B101" s="162" t="s">
        <v>319</v>
      </c>
      <c r="C101" s="48" t="s">
        <v>428</v>
      </c>
      <c r="D101" s="48">
        <v>13</v>
      </c>
      <c r="E101" s="48">
        <v>195</v>
      </c>
      <c r="F101" s="46">
        <f t="shared" ref="F101:F108" si="11">D101*E101</f>
        <v>2535</v>
      </c>
      <c r="G101" s="164">
        <f>SUM(F101:F102)</f>
        <v>2535</v>
      </c>
      <c r="H101" s="164">
        <v>2201</v>
      </c>
      <c r="I101" s="166">
        <f>H101/G101</f>
        <v>0.86824457593688364</v>
      </c>
    </row>
    <row r="102" spans="1:9">
      <c r="A102" s="163"/>
      <c r="B102" s="163"/>
      <c r="C102" s="48" t="s">
        <v>429</v>
      </c>
      <c r="D102" s="48"/>
      <c r="E102" s="48">
        <v>195</v>
      </c>
      <c r="F102" s="46">
        <f t="shared" si="11"/>
        <v>0</v>
      </c>
      <c r="G102" s="165"/>
      <c r="H102" s="165"/>
      <c r="I102" s="167"/>
    </row>
    <row r="103" spans="1:9">
      <c r="A103" s="45" t="s">
        <v>430</v>
      </c>
      <c r="B103" s="45" t="s">
        <v>380</v>
      </c>
      <c r="C103" s="48" t="s">
        <v>431</v>
      </c>
      <c r="D103" s="48">
        <v>12</v>
      </c>
      <c r="E103" s="48">
        <v>189</v>
      </c>
      <c r="F103" s="46">
        <f t="shared" si="11"/>
        <v>2268</v>
      </c>
      <c r="G103" s="49">
        <f t="shared" ref="G103:G108" si="12">F103</f>
        <v>2268</v>
      </c>
      <c r="H103" s="49">
        <v>1862</v>
      </c>
      <c r="I103" s="50">
        <f t="shared" ref="I103:I108" si="13">H103/G103</f>
        <v>0.82098765432098764</v>
      </c>
    </row>
    <row r="104" spans="1:9">
      <c r="A104" s="45" t="s">
        <v>432</v>
      </c>
      <c r="B104" s="45" t="s">
        <v>315</v>
      </c>
      <c r="C104" s="48" t="s">
        <v>433</v>
      </c>
      <c r="D104" s="48">
        <v>13</v>
      </c>
      <c r="E104" s="48">
        <v>159</v>
      </c>
      <c r="F104" s="46">
        <f t="shared" si="11"/>
        <v>2067</v>
      </c>
      <c r="G104" s="49">
        <f t="shared" si="12"/>
        <v>2067</v>
      </c>
      <c r="H104" s="49">
        <v>1502</v>
      </c>
      <c r="I104" s="50">
        <f t="shared" si="13"/>
        <v>0.72665699080793422</v>
      </c>
    </row>
    <row r="105" spans="1:9">
      <c r="A105" s="45" t="s">
        <v>434</v>
      </c>
      <c r="B105" s="45" t="s">
        <v>315</v>
      </c>
      <c r="C105" s="45" t="s">
        <v>435</v>
      </c>
      <c r="D105" s="45">
        <v>30</v>
      </c>
      <c r="E105" s="45">
        <v>166</v>
      </c>
      <c r="F105" s="46">
        <f t="shared" si="11"/>
        <v>4980</v>
      </c>
      <c r="G105" s="49">
        <f t="shared" si="12"/>
        <v>4980</v>
      </c>
      <c r="H105" s="49">
        <v>3408</v>
      </c>
      <c r="I105" s="50">
        <f t="shared" si="13"/>
        <v>0.68433734939759039</v>
      </c>
    </row>
    <row r="106" spans="1:9">
      <c r="A106" s="45" t="s">
        <v>436</v>
      </c>
      <c r="B106" s="45" t="s">
        <v>380</v>
      </c>
      <c r="C106" s="45" t="s">
        <v>437</v>
      </c>
      <c r="D106" s="45">
        <v>13</v>
      </c>
      <c r="E106" s="45">
        <v>189</v>
      </c>
      <c r="F106" s="46">
        <f t="shared" si="11"/>
        <v>2457</v>
      </c>
      <c r="G106" s="49">
        <f t="shared" si="12"/>
        <v>2457</v>
      </c>
      <c r="H106" s="49">
        <v>1703</v>
      </c>
      <c r="I106" s="50">
        <f t="shared" si="13"/>
        <v>0.69312169312169314</v>
      </c>
    </row>
    <row r="107" spans="1:9">
      <c r="A107" s="45" t="s">
        <v>438</v>
      </c>
      <c r="B107" s="45" t="s">
        <v>332</v>
      </c>
      <c r="C107" s="45" t="s">
        <v>439</v>
      </c>
      <c r="D107" s="45">
        <v>24</v>
      </c>
      <c r="E107" s="45">
        <v>188</v>
      </c>
      <c r="F107" s="46">
        <f t="shared" si="11"/>
        <v>4512</v>
      </c>
      <c r="G107" s="49">
        <f t="shared" si="12"/>
        <v>4512</v>
      </c>
      <c r="H107" s="49">
        <v>3045</v>
      </c>
      <c r="I107" s="50">
        <f t="shared" si="13"/>
        <v>0.6748670212765957</v>
      </c>
    </row>
    <row r="108" spans="1:9">
      <c r="A108" s="45" t="s">
        <v>440</v>
      </c>
      <c r="B108" s="45" t="s">
        <v>319</v>
      </c>
      <c r="C108" s="45" t="s">
        <v>441</v>
      </c>
      <c r="D108" s="45">
        <v>13</v>
      </c>
      <c r="E108" s="45">
        <v>195</v>
      </c>
      <c r="F108" s="46">
        <f t="shared" si="11"/>
        <v>2535</v>
      </c>
      <c r="G108" s="49">
        <f t="shared" si="12"/>
        <v>2535</v>
      </c>
      <c r="H108" s="49">
        <v>2043</v>
      </c>
      <c r="I108" s="50">
        <f t="shared" si="13"/>
        <v>0.80591715976331357</v>
      </c>
    </row>
    <row r="109" spans="1:9">
      <c r="A109" s="60"/>
      <c r="B109" s="60"/>
      <c r="C109" s="60"/>
      <c r="D109" s="60"/>
      <c r="E109" s="60"/>
      <c r="F109" s="43"/>
      <c r="G109" s="43">
        <f>SUM(G23,G26,G50,G69,G78,G85,G92,G96,G97,G100,G101,G103,G104,G105,G106,G107,G108)</f>
        <v>420366</v>
      </c>
      <c r="H109" s="43">
        <f>SUM(H108,H107,H106,H105,H104,H103,H101,H100,H97,H96,H92,H85,H78,H69,H50,H26,H23)</f>
        <v>325482</v>
      </c>
      <c r="I109" s="61">
        <f>H109/G109</f>
        <v>0.7742824110418064</v>
      </c>
    </row>
    <row r="112" spans="1:9">
      <c r="A112" s="168" t="s">
        <v>442</v>
      </c>
      <c r="B112" s="168"/>
      <c r="C112" s="168"/>
      <c r="D112" s="168"/>
      <c r="F112" s="62" t="s">
        <v>443</v>
      </c>
      <c r="G112" s="62"/>
      <c r="H112" s="62"/>
    </row>
    <row r="113" spans="1:8">
      <c r="A113" s="168"/>
      <c r="B113" s="168"/>
      <c r="C113" s="168"/>
      <c r="D113" s="168"/>
      <c r="F113" s="62" t="s">
        <v>444</v>
      </c>
      <c r="G113" s="62" t="s">
        <v>445</v>
      </c>
      <c r="H113" s="62" t="s">
        <v>6</v>
      </c>
    </row>
    <row r="114" spans="1:8">
      <c r="A114" s="62" t="s">
        <v>446</v>
      </c>
      <c r="B114" s="62" t="s">
        <v>447</v>
      </c>
      <c r="C114" s="62" t="s">
        <v>8</v>
      </c>
      <c r="D114" s="62" t="s">
        <v>9</v>
      </c>
      <c r="F114" s="62" t="s">
        <v>448</v>
      </c>
      <c r="G114" s="63">
        <v>0.4861121023108434</v>
      </c>
      <c r="H114" s="64">
        <v>204345</v>
      </c>
    </row>
    <row r="115" spans="1:8">
      <c r="A115" s="62" t="s">
        <v>342</v>
      </c>
      <c r="B115" s="62">
        <v>11034</v>
      </c>
      <c r="C115" s="62">
        <v>9630</v>
      </c>
      <c r="D115" s="62">
        <v>87.3</v>
      </c>
      <c r="F115" s="62" t="s">
        <v>449</v>
      </c>
      <c r="G115" s="63">
        <v>0.44473387476627513</v>
      </c>
      <c r="H115" s="64">
        <v>186951</v>
      </c>
    </row>
    <row r="116" spans="1:8">
      <c r="A116" s="62" t="s">
        <v>450</v>
      </c>
      <c r="B116" s="62">
        <v>2535</v>
      </c>
      <c r="C116" s="62">
        <v>2201</v>
      </c>
      <c r="D116" s="62">
        <v>86.8</v>
      </c>
      <c r="F116" s="62" t="s">
        <v>451</v>
      </c>
      <c r="G116" s="63">
        <v>6.9154022922881489E-2</v>
      </c>
      <c r="H116" s="64">
        <v>29070</v>
      </c>
    </row>
    <row r="117" spans="1:8">
      <c r="A117" s="62" t="s">
        <v>452</v>
      </c>
      <c r="B117" s="62">
        <v>2268</v>
      </c>
      <c r="C117" s="62">
        <v>1862</v>
      </c>
      <c r="D117" s="62">
        <v>82.1</v>
      </c>
      <c r="F117" s="62"/>
      <c r="G117" s="62"/>
      <c r="H117" s="64">
        <v>420366</v>
      </c>
    </row>
    <row r="118" spans="1:8">
      <c r="A118" s="62" t="s">
        <v>440</v>
      </c>
      <c r="B118" s="62">
        <v>2535</v>
      </c>
      <c r="C118" s="62">
        <v>2043</v>
      </c>
      <c r="D118" s="62">
        <v>80.599999999999994</v>
      </c>
      <c r="F118" s="65"/>
      <c r="G118" s="65"/>
      <c r="H118" s="65"/>
    </row>
    <row r="119" spans="1:8">
      <c r="A119" s="62" t="s">
        <v>314</v>
      </c>
      <c r="B119" s="62">
        <v>115330</v>
      </c>
      <c r="C119" s="62">
        <v>92379</v>
      </c>
      <c r="D119" s="62">
        <v>80.099999999999994</v>
      </c>
      <c r="F119" s="65"/>
      <c r="G119" s="65"/>
      <c r="H119" s="65"/>
    </row>
    <row r="120" spans="1:8">
      <c r="A120" s="62" t="s">
        <v>453</v>
      </c>
      <c r="B120" s="62">
        <v>81422</v>
      </c>
      <c r="C120" s="62">
        <v>64683</v>
      </c>
      <c r="D120" s="62">
        <v>79.400000000000006</v>
      </c>
    </row>
    <row r="121" spans="1:8">
      <c r="A121" s="62" t="s">
        <v>454</v>
      </c>
      <c r="B121" s="62">
        <v>828</v>
      </c>
      <c r="C121" s="62">
        <v>655</v>
      </c>
      <c r="D121" s="62">
        <v>79.099999999999994</v>
      </c>
    </row>
    <row r="122" spans="1:8">
      <c r="A122" s="62" t="s">
        <v>455</v>
      </c>
      <c r="B122" s="62">
        <v>40980</v>
      </c>
      <c r="C122" s="62">
        <v>31956</v>
      </c>
      <c r="D122" s="62">
        <v>78</v>
      </c>
    </row>
    <row r="123" spans="1:8">
      <c r="A123" s="62" t="s">
        <v>456</v>
      </c>
      <c r="B123" s="62">
        <v>17691</v>
      </c>
      <c r="C123" s="62">
        <v>13750</v>
      </c>
      <c r="D123" s="62">
        <v>77.7</v>
      </c>
    </row>
    <row r="124" spans="1:8">
      <c r="A124" s="62" t="s">
        <v>457</v>
      </c>
      <c r="B124" s="62">
        <v>107906</v>
      </c>
      <c r="C124" s="62">
        <v>82516</v>
      </c>
      <c r="D124" s="62">
        <v>76.5</v>
      </c>
    </row>
    <row r="125" spans="1:8">
      <c r="A125" s="62" t="s">
        <v>458</v>
      </c>
      <c r="B125" s="62">
        <v>1794</v>
      </c>
      <c r="C125" s="62">
        <v>1345</v>
      </c>
      <c r="D125" s="62">
        <v>75</v>
      </c>
    </row>
    <row r="126" spans="1:8">
      <c r="A126" s="62" t="s">
        <v>459</v>
      </c>
      <c r="B126" s="62">
        <v>2067</v>
      </c>
      <c r="C126" s="62">
        <v>1502</v>
      </c>
      <c r="D126" s="62">
        <v>72.7</v>
      </c>
    </row>
    <row r="127" spans="1:8">
      <c r="A127" s="62" t="s">
        <v>436</v>
      </c>
      <c r="B127" s="62">
        <v>2457</v>
      </c>
      <c r="C127" s="62">
        <v>1703</v>
      </c>
      <c r="D127" s="62">
        <v>69.3</v>
      </c>
    </row>
    <row r="128" spans="1:8">
      <c r="A128" s="62" t="s">
        <v>434</v>
      </c>
      <c r="B128" s="62">
        <v>4980</v>
      </c>
      <c r="C128" s="62">
        <v>3408</v>
      </c>
      <c r="D128" s="62">
        <v>68.400000000000006</v>
      </c>
    </row>
    <row r="129" spans="1:4">
      <c r="A129" s="62" t="s">
        <v>460</v>
      </c>
      <c r="B129" s="62">
        <v>4512</v>
      </c>
      <c r="C129" s="62">
        <v>3045</v>
      </c>
      <c r="D129" s="62">
        <v>67.5</v>
      </c>
    </row>
    <row r="130" spans="1:4">
      <c r="A130" s="62" t="s">
        <v>416</v>
      </c>
      <c r="B130" s="62">
        <v>3485</v>
      </c>
      <c r="C130" s="62">
        <v>2296</v>
      </c>
      <c r="D130" s="62">
        <v>65.900000000000006</v>
      </c>
    </row>
    <row r="131" spans="1:4">
      <c r="A131" s="62" t="s">
        <v>461</v>
      </c>
      <c r="B131" s="62">
        <v>18542</v>
      </c>
      <c r="C131" s="62">
        <v>10508</v>
      </c>
      <c r="D131" s="62">
        <v>56.7</v>
      </c>
    </row>
    <row r="132" spans="1:4">
      <c r="A132" s="62"/>
      <c r="B132" s="66">
        <f>SUM(B115:B131)</f>
        <v>420366</v>
      </c>
      <c r="C132" s="66">
        <f>SUM(C115:C131)</f>
        <v>325482</v>
      </c>
      <c r="D132" s="63">
        <f>C132/B132</f>
        <v>0.7742824110418064</v>
      </c>
    </row>
    <row r="133" spans="1:4">
      <c r="B133" s="67"/>
      <c r="C133" s="67"/>
      <c r="D133" s="68"/>
    </row>
    <row r="134" spans="1:4">
      <c r="B134" s="67"/>
    </row>
    <row r="135" spans="1:4">
      <c r="B135" s="67"/>
      <c r="C135" s="67"/>
    </row>
  </sheetData>
  <mergeCells count="122">
    <mergeCell ref="G8:G9"/>
    <mergeCell ref="H8:H9"/>
    <mergeCell ref="I8:I9"/>
    <mergeCell ref="B10:B13"/>
    <mergeCell ref="G10:G13"/>
    <mergeCell ref="H10:H13"/>
    <mergeCell ref="I10:I13"/>
    <mergeCell ref="A3:A23"/>
    <mergeCell ref="B3:B5"/>
    <mergeCell ref="G3:G5"/>
    <mergeCell ref="H3:H5"/>
    <mergeCell ref="I3:I5"/>
    <mergeCell ref="B6:B7"/>
    <mergeCell ref="G6:G7"/>
    <mergeCell ref="H6:H7"/>
    <mergeCell ref="I6:I7"/>
    <mergeCell ref="B8:B9"/>
    <mergeCell ref="A24:A26"/>
    <mergeCell ref="A27:A50"/>
    <mergeCell ref="B27:B29"/>
    <mergeCell ref="G27:G29"/>
    <mergeCell ref="H27:H29"/>
    <mergeCell ref="I27:I29"/>
    <mergeCell ref="B14:B15"/>
    <mergeCell ref="G14:G15"/>
    <mergeCell ref="H14:H15"/>
    <mergeCell ref="I14:I15"/>
    <mergeCell ref="B16:B18"/>
    <mergeCell ref="G16:G18"/>
    <mergeCell ref="H16:H18"/>
    <mergeCell ref="I16:I18"/>
    <mergeCell ref="B30:B31"/>
    <mergeCell ref="G30:G31"/>
    <mergeCell ref="H30:H31"/>
    <mergeCell ref="I30:I31"/>
    <mergeCell ref="B32:B33"/>
    <mergeCell ref="G32:G33"/>
    <mergeCell ref="H32:H33"/>
    <mergeCell ref="I32:I33"/>
    <mergeCell ref="B19:B21"/>
    <mergeCell ref="G19:G21"/>
    <mergeCell ref="H19:H21"/>
    <mergeCell ref="I19:I21"/>
    <mergeCell ref="B39:B42"/>
    <mergeCell ref="G39:G42"/>
    <mergeCell ref="H39:H42"/>
    <mergeCell ref="I39:I42"/>
    <mergeCell ref="B43:B45"/>
    <mergeCell ref="G43:G45"/>
    <mergeCell ref="H43:H45"/>
    <mergeCell ref="I43:I45"/>
    <mergeCell ref="B34:B36"/>
    <mergeCell ref="G34:G36"/>
    <mergeCell ref="H34:H36"/>
    <mergeCell ref="I34:I36"/>
    <mergeCell ref="B37:B38"/>
    <mergeCell ref="G37:G38"/>
    <mergeCell ref="H37:H38"/>
    <mergeCell ref="I37:I38"/>
    <mergeCell ref="B46:B49"/>
    <mergeCell ref="G46:G49"/>
    <mergeCell ref="H46:H49"/>
    <mergeCell ref="I46:I49"/>
    <mergeCell ref="A51:A69"/>
    <mergeCell ref="B51:B53"/>
    <mergeCell ref="G51:G53"/>
    <mergeCell ref="H51:H53"/>
    <mergeCell ref="I51:I53"/>
    <mergeCell ref="B54:B55"/>
    <mergeCell ref="B60:B62"/>
    <mergeCell ref="G60:G62"/>
    <mergeCell ref="H60:H62"/>
    <mergeCell ref="I60:I62"/>
    <mergeCell ref="B63:B66"/>
    <mergeCell ref="G63:G66"/>
    <mergeCell ref="H63:H66"/>
    <mergeCell ref="I63:I66"/>
    <mergeCell ref="G54:G55"/>
    <mergeCell ref="H54:H55"/>
    <mergeCell ref="I54:I55"/>
    <mergeCell ref="B56:B59"/>
    <mergeCell ref="G56:G59"/>
    <mergeCell ref="H56:H59"/>
    <mergeCell ref="I56:I59"/>
    <mergeCell ref="G72:G73"/>
    <mergeCell ref="H72:H73"/>
    <mergeCell ref="I72:I73"/>
    <mergeCell ref="B74:B75"/>
    <mergeCell ref="G74:G75"/>
    <mergeCell ref="H74:H75"/>
    <mergeCell ref="I74:I75"/>
    <mergeCell ref="B67:B68"/>
    <mergeCell ref="G67:G68"/>
    <mergeCell ref="H67:H68"/>
    <mergeCell ref="I67:I68"/>
    <mergeCell ref="B70:B71"/>
    <mergeCell ref="G70:G71"/>
    <mergeCell ref="H70:H71"/>
    <mergeCell ref="I70:I71"/>
    <mergeCell ref="B72:B73"/>
    <mergeCell ref="B76:B77"/>
    <mergeCell ref="G76:G77"/>
    <mergeCell ref="H76:H77"/>
    <mergeCell ref="I76:I77"/>
    <mergeCell ref="A79:A85"/>
    <mergeCell ref="B82:B83"/>
    <mergeCell ref="G82:G83"/>
    <mergeCell ref="H82:H83"/>
    <mergeCell ref="I82:I83"/>
    <mergeCell ref="A70:A78"/>
    <mergeCell ref="A101:A102"/>
    <mergeCell ref="B101:B102"/>
    <mergeCell ref="G101:G102"/>
    <mergeCell ref="H101:H102"/>
    <mergeCell ref="I101:I102"/>
    <mergeCell ref="A112:D113"/>
    <mergeCell ref="A86:A92"/>
    <mergeCell ref="A93:A95"/>
    <mergeCell ref="B94:B95"/>
    <mergeCell ref="G94:G95"/>
    <mergeCell ref="H94:H95"/>
    <mergeCell ref="I94:I95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22"/>
  <sheetViews>
    <sheetView zoomScale="70" zoomScaleNormal="70" workbookViewId="0">
      <selection activeCell="I120" sqref="I120:I125"/>
    </sheetView>
  </sheetViews>
  <sheetFormatPr defaultRowHeight="16.5"/>
  <cols>
    <col min="1" max="1" width="14.375" style="65" bestFit="1" customWidth="1"/>
    <col min="2" max="2" width="24.375" style="65" customWidth="1"/>
    <col min="3" max="7" width="9" style="65"/>
    <col min="8" max="8" width="15.375" style="65" customWidth="1"/>
    <col min="9" max="9" width="10.25" style="65" bestFit="1" customWidth="1"/>
    <col min="10" max="10" width="3.875" style="65" customWidth="1"/>
    <col min="11" max="16" width="9" style="65"/>
    <col min="17" max="17" width="18.5" style="65" customWidth="1"/>
    <col min="18" max="16384" width="9" style="65"/>
  </cols>
  <sheetData>
    <row r="1" spans="1:9" ht="17.25" thickBot="1">
      <c r="A1" s="69"/>
      <c r="B1" s="70" t="s">
        <v>312</v>
      </c>
      <c r="C1" s="70" t="s">
        <v>313</v>
      </c>
      <c r="D1" s="70" t="s">
        <v>4</v>
      </c>
      <c r="E1" s="70" t="s">
        <v>5</v>
      </c>
      <c r="F1" s="70" t="s">
        <v>6</v>
      </c>
      <c r="G1" s="70" t="s">
        <v>6</v>
      </c>
      <c r="H1" s="70" t="s">
        <v>8</v>
      </c>
      <c r="I1" s="71" t="s">
        <v>9</v>
      </c>
    </row>
    <row r="2" spans="1:9">
      <c r="A2" s="205" t="s">
        <v>462</v>
      </c>
      <c r="B2" s="23" t="s">
        <v>169</v>
      </c>
      <c r="C2" s="23" t="s">
        <v>463</v>
      </c>
      <c r="D2" s="23">
        <v>8</v>
      </c>
      <c r="E2" s="23">
        <v>189</v>
      </c>
      <c r="F2" s="23">
        <f>D2*E2</f>
        <v>1512</v>
      </c>
      <c r="G2" s="23">
        <f>F2</f>
        <v>1512</v>
      </c>
      <c r="H2" s="23">
        <v>635</v>
      </c>
      <c r="I2" s="27">
        <f t="shared" ref="I2:I7" si="0">H2/G2</f>
        <v>0.419973544973545</v>
      </c>
    </row>
    <row r="3" spans="1:9" ht="17.25" thickBot="1">
      <c r="A3" s="206"/>
      <c r="B3" s="72"/>
      <c r="C3" s="72"/>
      <c r="D3" s="72"/>
      <c r="E3" s="72"/>
      <c r="F3" s="72"/>
      <c r="G3" s="72">
        <f>G2</f>
        <v>1512</v>
      </c>
      <c r="H3" s="72">
        <f>H2</f>
        <v>635</v>
      </c>
      <c r="I3" s="73">
        <f t="shared" si="0"/>
        <v>0.419973544973545</v>
      </c>
    </row>
    <row r="4" spans="1:9">
      <c r="A4" s="204" t="s">
        <v>464</v>
      </c>
      <c r="B4" s="9" t="s">
        <v>346</v>
      </c>
      <c r="C4" s="9" t="s">
        <v>465</v>
      </c>
      <c r="D4" s="9">
        <v>17</v>
      </c>
      <c r="E4" s="9">
        <v>174</v>
      </c>
      <c r="F4" s="9">
        <f t="shared" ref="F4:F5" si="1">D4*E4</f>
        <v>2958</v>
      </c>
      <c r="G4" s="9">
        <f>F4</f>
        <v>2958</v>
      </c>
      <c r="H4" s="9">
        <v>2720</v>
      </c>
      <c r="I4" s="74">
        <f t="shared" si="0"/>
        <v>0.91954022988505746</v>
      </c>
    </row>
    <row r="5" spans="1:9">
      <c r="A5" s="183"/>
      <c r="B5" s="12" t="s">
        <v>466</v>
      </c>
      <c r="C5" s="12" t="s">
        <v>467</v>
      </c>
      <c r="D5" s="12">
        <v>0</v>
      </c>
      <c r="E5" s="12">
        <v>156</v>
      </c>
      <c r="F5" s="12">
        <f t="shared" si="1"/>
        <v>0</v>
      </c>
      <c r="G5" s="12">
        <f>F5</f>
        <v>0</v>
      </c>
      <c r="H5" s="12">
        <v>0</v>
      </c>
      <c r="I5" s="14" t="e">
        <f t="shared" si="0"/>
        <v>#DIV/0!</v>
      </c>
    </row>
    <row r="6" spans="1:9" ht="17.25" thickBot="1">
      <c r="A6" s="185"/>
      <c r="B6" s="75"/>
      <c r="C6" s="75"/>
      <c r="D6" s="75"/>
      <c r="E6" s="75"/>
      <c r="F6" s="75"/>
      <c r="G6" s="76">
        <f>SUM(G4:G5)</f>
        <v>2958</v>
      </c>
      <c r="H6" s="76">
        <f>SUM(H4:H5)</f>
        <v>2720</v>
      </c>
      <c r="I6" s="77">
        <f t="shared" si="0"/>
        <v>0.91954022988505746</v>
      </c>
    </row>
    <row r="7" spans="1:9">
      <c r="A7" s="194" t="s">
        <v>468</v>
      </c>
      <c r="B7" s="198" t="s">
        <v>469</v>
      </c>
      <c r="C7" s="23" t="s">
        <v>470</v>
      </c>
      <c r="D7" s="23">
        <v>20</v>
      </c>
      <c r="E7" s="23">
        <v>194</v>
      </c>
      <c r="F7" s="23">
        <f>D7*E7</f>
        <v>3880</v>
      </c>
      <c r="G7" s="198">
        <f>F7+F8+F9</f>
        <v>11640</v>
      </c>
      <c r="H7" s="198">
        <v>9640</v>
      </c>
      <c r="I7" s="200">
        <f t="shared" si="0"/>
        <v>0.82817869415807566</v>
      </c>
    </row>
    <row r="8" spans="1:9">
      <c r="A8" s="195"/>
      <c r="B8" s="168"/>
      <c r="C8" s="12" t="s">
        <v>471</v>
      </c>
      <c r="D8" s="12">
        <v>20</v>
      </c>
      <c r="E8" s="12">
        <v>194</v>
      </c>
      <c r="F8" s="12">
        <f t="shared" ref="F8:F13" si="2">D8*E8</f>
        <v>3880</v>
      </c>
      <c r="G8" s="168"/>
      <c r="H8" s="168"/>
      <c r="I8" s="199"/>
    </row>
    <row r="9" spans="1:9">
      <c r="A9" s="195"/>
      <c r="B9" s="168"/>
      <c r="C9" s="12" t="s">
        <v>472</v>
      </c>
      <c r="D9" s="12">
        <v>20</v>
      </c>
      <c r="E9" s="12">
        <v>194</v>
      </c>
      <c r="F9" s="12">
        <f t="shared" si="2"/>
        <v>3880</v>
      </c>
      <c r="G9" s="168"/>
      <c r="H9" s="168"/>
      <c r="I9" s="199"/>
    </row>
    <row r="10" spans="1:9">
      <c r="A10" s="195"/>
      <c r="B10" s="168" t="s">
        <v>473</v>
      </c>
      <c r="C10" s="12" t="s">
        <v>474</v>
      </c>
      <c r="D10" s="12">
        <v>21</v>
      </c>
      <c r="E10" s="12">
        <v>290</v>
      </c>
      <c r="F10" s="12">
        <f t="shared" si="2"/>
        <v>6090</v>
      </c>
      <c r="G10" s="168">
        <f>F10+F11+F12</f>
        <v>13746</v>
      </c>
      <c r="H10" s="168">
        <v>10533</v>
      </c>
      <c r="I10" s="199">
        <f>H10/G10</f>
        <v>0.76625927542557837</v>
      </c>
    </row>
    <row r="11" spans="1:9">
      <c r="A11" s="195"/>
      <c r="B11" s="168"/>
      <c r="C11" s="12" t="s">
        <v>475</v>
      </c>
      <c r="D11" s="12">
        <v>22</v>
      </c>
      <c r="E11" s="12">
        <v>174</v>
      </c>
      <c r="F11" s="12">
        <f t="shared" si="2"/>
        <v>3828</v>
      </c>
      <c r="G11" s="168"/>
      <c r="H11" s="168"/>
      <c r="I11" s="199"/>
    </row>
    <row r="12" spans="1:9">
      <c r="A12" s="195"/>
      <c r="B12" s="168"/>
      <c r="C12" s="12" t="s">
        <v>476</v>
      </c>
      <c r="D12" s="12">
        <v>22</v>
      </c>
      <c r="E12" s="12">
        <v>174</v>
      </c>
      <c r="F12" s="12">
        <f t="shared" si="2"/>
        <v>3828</v>
      </c>
      <c r="G12" s="168"/>
      <c r="H12" s="168"/>
      <c r="I12" s="199"/>
    </row>
    <row r="13" spans="1:9">
      <c r="A13" s="195"/>
      <c r="B13" s="12" t="s">
        <v>477</v>
      </c>
      <c r="C13" s="12" t="s">
        <v>478</v>
      </c>
      <c r="D13" s="12">
        <v>61</v>
      </c>
      <c r="E13" s="12">
        <v>276</v>
      </c>
      <c r="F13" s="12">
        <f t="shared" si="2"/>
        <v>16836</v>
      </c>
      <c r="G13" s="12">
        <f>F13</f>
        <v>16836</v>
      </c>
      <c r="H13" s="12">
        <v>6357</v>
      </c>
      <c r="I13" s="14">
        <f>H13/G13</f>
        <v>0.37758374910905201</v>
      </c>
    </row>
    <row r="14" spans="1:9" ht="17.25" thickBot="1">
      <c r="A14" s="196"/>
      <c r="B14" s="78"/>
      <c r="C14" s="78"/>
      <c r="D14" s="78"/>
      <c r="E14" s="78"/>
      <c r="F14" s="78"/>
      <c r="G14" s="72">
        <f>SUM(G7:G13)</f>
        <v>42222</v>
      </c>
      <c r="H14" s="72">
        <f>SUM(H7:H13)</f>
        <v>26530</v>
      </c>
      <c r="I14" s="73">
        <f>H14/G14</f>
        <v>0.62834541234427554</v>
      </c>
    </row>
    <row r="15" spans="1:9">
      <c r="A15" s="204" t="s">
        <v>479</v>
      </c>
      <c r="B15" s="9" t="s">
        <v>346</v>
      </c>
      <c r="C15" s="8" t="s">
        <v>480</v>
      </c>
      <c r="D15" s="8">
        <v>30</v>
      </c>
      <c r="E15" s="8">
        <v>290</v>
      </c>
      <c r="F15" s="9">
        <f>D15*E15</f>
        <v>8700</v>
      </c>
      <c r="G15" s="9">
        <f>F15</f>
        <v>8700</v>
      </c>
      <c r="H15" s="9">
        <v>6125</v>
      </c>
      <c r="I15" s="74">
        <f>H15/G15</f>
        <v>0.70402298850574707</v>
      </c>
    </row>
    <row r="16" spans="1:9">
      <c r="A16" s="183"/>
      <c r="B16" s="12" t="s">
        <v>481</v>
      </c>
      <c r="C16" s="11" t="s">
        <v>482</v>
      </c>
      <c r="D16" s="11">
        <v>17</v>
      </c>
      <c r="E16" s="11">
        <v>150</v>
      </c>
      <c r="F16" s="12">
        <f t="shared" ref="F16:F17" si="3">D16*E16</f>
        <v>2550</v>
      </c>
      <c r="G16" s="12">
        <f>F16</f>
        <v>2550</v>
      </c>
      <c r="H16" s="12">
        <v>2052</v>
      </c>
      <c r="I16" s="14">
        <f t="shared" ref="I16:I20" si="4">H16/G16</f>
        <v>0.80470588235294116</v>
      </c>
    </row>
    <row r="17" spans="1:9">
      <c r="A17" s="183"/>
      <c r="B17" s="12" t="s">
        <v>466</v>
      </c>
      <c r="C17" s="11" t="s">
        <v>483</v>
      </c>
      <c r="D17" s="11">
        <v>30</v>
      </c>
      <c r="E17" s="11">
        <v>180</v>
      </c>
      <c r="F17" s="12">
        <f t="shared" si="3"/>
        <v>5400</v>
      </c>
      <c r="G17" s="12">
        <f>F17</f>
        <v>5400</v>
      </c>
      <c r="H17" s="12">
        <v>3916</v>
      </c>
      <c r="I17" s="14">
        <f t="shared" si="4"/>
        <v>0.72518518518518515</v>
      </c>
    </row>
    <row r="18" spans="1:9" ht="17.25" thickBot="1">
      <c r="A18" s="184"/>
      <c r="B18" s="78"/>
      <c r="C18" s="78"/>
      <c r="D18" s="78"/>
      <c r="E18" s="78"/>
      <c r="F18" s="78"/>
      <c r="G18" s="72">
        <f>SUM(G15:G17)</f>
        <v>16650</v>
      </c>
      <c r="H18" s="72">
        <f>SUM(H15:H17)</f>
        <v>12093</v>
      </c>
      <c r="I18" s="73">
        <f>H18/G18</f>
        <v>0.72630630630630633</v>
      </c>
    </row>
    <row r="19" spans="1:9">
      <c r="A19" s="182" t="s">
        <v>484</v>
      </c>
      <c r="B19" s="23" t="s">
        <v>477</v>
      </c>
      <c r="C19" s="24" t="s">
        <v>485</v>
      </c>
      <c r="D19" s="24">
        <v>30</v>
      </c>
      <c r="E19" s="24">
        <v>188</v>
      </c>
      <c r="F19" s="23">
        <f>D19*E19</f>
        <v>5640</v>
      </c>
      <c r="G19" s="23">
        <f>F19</f>
        <v>5640</v>
      </c>
      <c r="H19" s="23">
        <v>4164</v>
      </c>
      <c r="I19" s="27">
        <f t="shared" si="4"/>
        <v>0.73829787234042554</v>
      </c>
    </row>
    <row r="20" spans="1:9">
      <c r="A20" s="183"/>
      <c r="B20" s="12" t="s">
        <v>346</v>
      </c>
      <c r="C20" s="11" t="s">
        <v>486</v>
      </c>
      <c r="D20" s="11">
        <v>30</v>
      </c>
      <c r="E20" s="11">
        <v>174</v>
      </c>
      <c r="F20" s="12">
        <f t="shared" ref="F20:F23" si="5">D20*E20</f>
        <v>5220</v>
      </c>
      <c r="G20" s="12">
        <f>F20</f>
        <v>5220</v>
      </c>
      <c r="H20" s="12">
        <v>4174</v>
      </c>
      <c r="I20" s="14">
        <f t="shared" si="4"/>
        <v>0.79961685823754791</v>
      </c>
    </row>
    <row r="21" spans="1:9">
      <c r="A21" s="183"/>
      <c r="B21" s="168" t="s">
        <v>469</v>
      </c>
      <c r="C21" s="11" t="s">
        <v>487</v>
      </c>
      <c r="D21" s="11">
        <v>30</v>
      </c>
      <c r="E21" s="11">
        <v>188</v>
      </c>
      <c r="F21" s="12">
        <f t="shared" si="5"/>
        <v>5640</v>
      </c>
      <c r="G21" s="168">
        <f>SUM(F21:F23)</f>
        <v>15630</v>
      </c>
      <c r="H21" s="168">
        <v>12619</v>
      </c>
      <c r="I21" s="199">
        <f>H21/G21</f>
        <v>0.80735764555342293</v>
      </c>
    </row>
    <row r="22" spans="1:9">
      <c r="A22" s="183"/>
      <c r="B22" s="168"/>
      <c r="C22" s="11" t="s">
        <v>488</v>
      </c>
      <c r="D22" s="11">
        <v>30</v>
      </c>
      <c r="E22" s="11">
        <v>159</v>
      </c>
      <c r="F22" s="12">
        <f t="shared" si="5"/>
        <v>4770</v>
      </c>
      <c r="G22" s="168"/>
      <c r="H22" s="168"/>
      <c r="I22" s="199"/>
    </row>
    <row r="23" spans="1:9">
      <c r="A23" s="183"/>
      <c r="B23" s="168"/>
      <c r="C23" s="11" t="s">
        <v>489</v>
      </c>
      <c r="D23" s="11">
        <v>30</v>
      </c>
      <c r="E23" s="11">
        <v>174</v>
      </c>
      <c r="F23" s="12">
        <f t="shared" si="5"/>
        <v>5220</v>
      </c>
      <c r="G23" s="168"/>
      <c r="H23" s="168"/>
      <c r="I23" s="199"/>
    </row>
    <row r="24" spans="1:9" ht="17.25" thickBot="1">
      <c r="A24" s="184"/>
      <c r="B24" s="78"/>
      <c r="C24" s="78"/>
      <c r="D24" s="78"/>
      <c r="E24" s="78"/>
      <c r="F24" s="78"/>
      <c r="G24" s="72">
        <f>SUM(G19:G23)</f>
        <v>26490</v>
      </c>
      <c r="H24" s="72">
        <f>SUM(H19:H23)</f>
        <v>20957</v>
      </c>
      <c r="I24" s="73">
        <f>H24/G24</f>
        <v>0.79112872782181953</v>
      </c>
    </row>
    <row r="25" spans="1:9">
      <c r="A25" s="182" t="s">
        <v>490</v>
      </c>
      <c r="B25" s="23" t="s">
        <v>477</v>
      </c>
      <c r="C25" s="23" t="s">
        <v>491</v>
      </c>
      <c r="D25" s="23">
        <v>22</v>
      </c>
      <c r="E25" s="23">
        <v>138</v>
      </c>
      <c r="F25" s="23">
        <f>D25*E25</f>
        <v>3036</v>
      </c>
      <c r="G25" s="23">
        <f>F25</f>
        <v>3036</v>
      </c>
      <c r="H25" s="23">
        <v>1628</v>
      </c>
      <c r="I25" s="27">
        <f t="shared" ref="I25:I26" si="6">H25/G25</f>
        <v>0.53623188405797106</v>
      </c>
    </row>
    <row r="26" spans="1:9">
      <c r="A26" s="183"/>
      <c r="B26" s="12" t="s">
        <v>469</v>
      </c>
      <c r="C26" s="12" t="s">
        <v>492</v>
      </c>
      <c r="D26" s="12">
        <v>13</v>
      </c>
      <c r="E26" s="12">
        <v>159</v>
      </c>
      <c r="F26" s="12">
        <f>D26*E26</f>
        <v>2067</v>
      </c>
      <c r="G26" s="12">
        <f>F26</f>
        <v>2067</v>
      </c>
      <c r="H26" s="12">
        <v>1580</v>
      </c>
      <c r="I26" s="14">
        <f t="shared" si="6"/>
        <v>0.76439283986453799</v>
      </c>
    </row>
    <row r="27" spans="1:9" ht="17.25" thickBot="1">
      <c r="A27" s="184"/>
      <c r="B27" s="78"/>
      <c r="C27" s="78"/>
      <c r="D27" s="78"/>
      <c r="E27" s="78"/>
      <c r="F27" s="78"/>
      <c r="G27" s="72">
        <f>SUM(G25:G26)</f>
        <v>5103</v>
      </c>
      <c r="H27" s="72">
        <f>SUM(H25:H26)</f>
        <v>3208</v>
      </c>
      <c r="I27" s="73">
        <f>H27/G27</f>
        <v>0.62864981383499907</v>
      </c>
    </row>
    <row r="28" spans="1:9">
      <c r="A28" s="194" t="s">
        <v>493</v>
      </c>
      <c r="B28" s="198" t="s">
        <v>494</v>
      </c>
      <c r="C28" s="23" t="s">
        <v>495</v>
      </c>
      <c r="D28" s="23">
        <v>30</v>
      </c>
      <c r="E28" s="23">
        <v>301</v>
      </c>
      <c r="F28" s="23">
        <f>D28*E28</f>
        <v>9030</v>
      </c>
      <c r="G28" s="198">
        <f>SUM(F28:F31)</f>
        <v>21821</v>
      </c>
      <c r="H28" s="198">
        <v>19245</v>
      </c>
      <c r="I28" s="202">
        <f>H28/G28</f>
        <v>0.881948581641538</v>
      </c>
    </row>
    <row r="29" spans="1:9">
      <c r="A29" s="195"/>
      <c r="B29" s="168"/>
      <c r="C29" s="12" t="s">
        <v>496</v>
      </c>
      <c r="D29" s="12">
        <v>13</v>
      </c>
      <c r="E29" s="12">
        <v>167</v>
      </c>
      <c r="F29" s="12">
        <f>D29*E29</f>
        <v>2171</v>
      </c>
      <c r="G29" s="168"/>
      <c r="H29" s="168"/>
      <c r="I29" s="203"/>
    </row>
    <row r="30" spans="1:9">
      <c r="A30" s="195"/>
      <c r="B30" s="168"/>
      <c r="C30" s="12" t="s">
        <v>497</v>
      </c>
      <c r="D30" s="12">
        <v>30</v>
      </c>
      <c r="E30" s="12">
        <v>177</v>
      </c>
      <c r="F30" s="12">
        <f t="shared" ref="F30:F38" si="7">D30*E30</f>
        <v>5310</v>
      </c>
      <c r="G30" s="168"/>
      <c r="H30" s="168"/>
      <c r="I30" s="203"/>
    </row>
    <row r="31" spans="1:9">
      <c r="A31" s="195"/>
      <c r="B31" s="168"/>
      <c r="C31" s="12" t="s">
        <v>498</v>
      </c>
      <c r="D31" s="12">
        <v>30</v>
      </c>
      <c r="E31" s="12">
        <v>177</v>
      </c>
      <c r="F31" s="12">
        <f t="shared" si="7"/>
        <v>5310</v>
      </c>
      <c r="G31" s="168"/>
      <c r="H31" s="168"/>
      <c r="I31" s="203"/>
    </row>
    <row r="32" spans="1:9">
      <c r="A32" s="195"/>
      <c r="B32" s="12" t="s">
        <v>469</v>
      </c>
      <c r="C32" s="12" t="s">
        <v>499</v>
      </c>
      <c r="D32" s="12">
        <v>30</v>
      </c>
      <c r="E32" s="12">
        <v>183</v>
      </c>
      <c r="F32" s="12">
        <f t="shared" si="7"/>
        <v>5490</v>
      </c>
      <c r="G32" s="12">
        <f>F32</f>
        <v>5490</v>
      </c>
      <c r="H32" s="12">
        <v>4648</v>
      </c>
      <c r="I32" s="14">
        <f t="shared" ref="I32" si="8">H32/G32</f>
        <v>0.84663023679417126</v>
      </c>
    </row>
    <row r="33" spans="1:9">
      <c r="A33" s="195"/>
      <c r="B33" s="168" t="s">
        <v>346</v>
      </c>
      <c r="C33" s="12" t="s">
        <v>500</v>
      </c>
      <c r="D33" s="12">
        <v>26</v>
      </c>
      <c r="E33" s="12">
        <v>174</v>
      </c>
      <c r="F33" s="12">
        <f t="shared" si="7"/>
        <v>4524</v>
      </c>
      <c r="G33" s="168">
        <f>SUM(F33:F35)</f>
        <v>18444</v>
      </c>
      <c r="H33" s="168">
        <v>15450</v>
      </c>
      <c r="I33" s="199">
        <f>H33/G33</f>
        <v>0.83767078724788546</v>
      </c>
    </row>
    <row r="34" spans="1:9">
      <c r="A34" s="195"/>
      <c r="B34" s="168"/>
      <c r="C34" s="12" t="s">
        <v>501</v>
      </c>
      <c r="D34" s="12">
        <v>30</v>
      </c>
      <c r="E34" s="12">
        <v>290</v>
      </c>
      <c r="F34" s="12">
        <f t="shared" si="7"/>
        <v>8700</v>
      </c>
      <c r="G34" s="168"/>
      <c r="H34" s="168"/>
      <c r="I34" s="199"/>
    </row>
    <row r="35" spans="1:9">
      <c r="A35" s="195"/>
      <c r="B35" s="168"/>
      <c r="C35" s="12" t="s">
        <v>502</v>
      </c>
      <c r="D35" s="12">
        <v>30</v>
      </c>
      <c r="E35" s="12">
        <v>174</v>
      </c>
      <c r="F35" s="12">
        <f t="shared" si="7"/>
        <v>5220</v>
      </c>
      <c r="G35" s="168"/>
      <c r="H35" s="168"/>
      <c r="I35" s="199"/>
    </row>
    <row r="36" spans="1:9">
      <c r="A36" s="195"/>
      <c r="B36" s="168" t="s">
        <v>477</v>
      </c>
      <c r="C36" s="12" t="s">
        <v>503</v>
      </c>
      <c r="D36" s="12">
        <v>23</v>
      </c>
      <c r="E36" s="12">
        <v>276</v>
      </c>
      <c r="F36" s="12">
        <f t="shared" si="7"/>
        <v>6348</v>
      </c>
      <c r="G36" s="168">
        <f>SUM(F36:F38)</f>
        <v>17223</v>
      </c>
      <c r="H36" s="168">
        <v>13833</v>
      </c>
      <c r="I36" s="199">
        <f>H36/G36</f>
        <v>0.80317017941125235</v>
      </c>
    </row>
    <row r="37" spans="1:9">
      <c r="A37" s="195"/>
      <c r="B37" s="168"/>
      <c r="C37" s="12" t="s">
        <v>504</v>
      </c>
      <c r="D37" s="12">
        <v>25</v>
      </c>
      <c r="E37" s="12">
        <v>276</v>
      </c>
      <c r="F37" s="12">
        <f t="shared" si="7"/>
        <v>6900</v>
      </c>
      <c r="G37" s="168"/>
      <c r="H37" s="168"/>
      <c r="I37" s="199"/>
    </row>
    <row r="38" spans="1:9">
      <c r="A38" s="195"/>
      <c r="B38" s="168"/>
      <c r="C38" s="12" t="s">
        <v>505</v>
      </c>
      <c r="D38" s="12">
        <v>25</v>
      </c>
      <c r="E38" s="12">
        <v>159</v>
      </c>
      <c r="F38" s="12">
        <f t="shared" si="7"/>
        <v>3975</v>
      </c>
      <c r="G38" s="168"/>
      <c r="H38" s="168"/>
      <c r="I38" s="199"/>
    </row>
    <row r="39" spans="1:9" ht="17.25" thickBot="1">
      <c r="A39" s="196"/>
      <c r="B39" s="78"/>
      <c r="C39" s="78"/>
      <c r="D39" s="78"/>
      <c r="E39" s="78"/>
      <c r="F39" s="78"/>
      <c r="G39" s="72">
        <f>SUM(G28:G38)</f>
        <v>62978</v>
      </c>
      <c r="H39" s="72">
        <f>SUM(H28:H38)</f>
        <v>53176</v>
      </c>
      <c r="I39" s="73">
        <f>H39/G39</f>
        <v>0.8443583473593953</v>
      </c>
    </row>
    <row r="40" spans="1:9">
      <c r="A40" s="182" t="s">
        <v>506</v>
      </c>
      <c r="B40" s="23" t="s">
        <v>169</v>
      </c>
      <c r="C40" s="23" t="s">
        <v>507</v>
      </c>
      <c r="D40" s="23">
        <v>17</v>
      </c>
      <c r="E40" s="23">
        <v>189</v>
      </c>
      <c r="F40" s="23">
        <f>D40*E40</f>
        <v>3213</v>
      </c>
      <c r="G40" s="23">
        <f>F40</f>
        <v>3213</v>
      </c>
      <c r="H40" s="23">
        <v>2198</v>
      </c>
      <c r="I40" s="27">
        <f t="shared" ref="I40:I41" si="9">H40/G40</f>
        <v>0.68409586056644878</v>
      </c>
    </row>
    <row r="41" spans="1:9">
      <c r="A41" s="183"/>
      <c r="B41" s="12" t="s">
        <v>175</v>
      </c>
      <c r="C41" s="12" t="s">
        <v>508</v>
      </c>
      <c r="D41" s="12">
        <v>9</v>
      </c>
      <c r="E41" s="12">
        <v>189</v>
      </c>
      <c r="F41" s="12">
        <f>D41*E41</f>
        <v>1701</v>
      </c>
      <c r="G41" s="12">
        <f>F41</f>
        <v>1701</v>
      </c>
      <c r="H41" s="12">
        <v>1584</v>
      </c>
      <c r="I41" s="14">
        <f t="shared" si="9"/>
        <v>0.93121693121693117</v>
      </c>
    </row>
    <row r="42" spans="1:9" ht="17.25" thickBot="1">
      <c r="A42" s="184"/>
      <c r="B42" s="78"/>
      <c r="C42" s="78"/>
      <c r="D42" s="78"/>
      <c r="E42" s="78"/>
      <c r="F42" s="78"/>
      <c r="G42" s="72">
        <f>SUM(G40:G41)</f>
        <v>4914</v>
      </c>
      <c r="H42" s="72">
        <f>SUM(H40:H41)</f>
        <v>3782</v>
      </c>
      <c r="I42" s="73">
        <f>H42/G42</f>
        <v>0.76963776963776964</v>
      </c>
    </row>
    <row r="43" spans="1:9">
      <c r="A43" s="182" t="s">
        <v>509</v>
      </c>
      <c r="B43" s="24" t="s">
        <v>182</v>
      </c>
      <c r="C43" s="23" t="s">
        <v>510</v>
      </c>
      <c r="D43" s="23">
        <v>22</v>
      </c>
      <c r="E43" s="23">
        <v>272</v>
      </c>
      <c r="F43" s="23">
        <f>D43*E43</f>
        <v>5984</v>
      </c>
      <c r="G43" s="23">
        <f>F43</f>
        <v>5984</v>
      </c>
      <c r="H43" s="23">
        <v>4339</v>
      </c>
      <c r="I43" s="27">
        <f t="shared" ref="I43:I44" si="10">H43/G43</f>
        <v>0.72510026737967914</v>
      </c>
    </row>
    <row r="44" spans="1:9">
      <c r="A44" s="183"/>
      <c r="B44" s="11" t="s">
        <v>511</v>
      </c>
      <c r="C44" s="12" t="s">
        <v>512</v>
      </c>
      <c r="D44" s="12">
        <v>30</v>
      </c>
      <c r="E44" s="12">
        <v>169</v>
      </c>
      <c r="F44" s="12">
        <f>D44*E44</f>
        <v>5070</v>
      </c>
      <c r="G44" s="12">
        <f>F44</f>
        <v>5070</v>
      </c>
      <c r="H44" s="12">
        <v>4419</v>
      </c>
      <c r="I44" s="14">
        <f t="shared" si="10"/>
        <v>0.87159763313609473</v>
      </c>
    </row>
    <row r="45" spans="1:9" ht="17.25" thickBot="1">
      <c r="A45" s="184"/>
      <c r="B45" s="78"/>
      <c r="C45" s="78"/>
      <c r="D45" s="78"/>
      <c r="E45" s="78"/>
      <c r="F45" s="78"/>
      <c r="G45" s="72">
        <f>SUM(G43:G44)</f>
        <v>11054</v>
      </c>
      <c r="H45" s="72">
        <f>SUM(H43:H44)</f>
        <v>8758</v>
      </c>
      <c r="I45" s="73">
        <f>H45/G45</f>
        <v>0.79229238284783787</v>
      </c>
    </row>
    <row r="46" spans="1:9">
      <c r="A46" s="182" t="s">
        <v>513</v>
      </c>
      <c r="B46" s="24" t="s">
        <v>169</v>
      </c>
      <c r="C46" s="23" t="s">
        <v>514</v>
      </c>
      <c r="D46" s="23">
        <v>0</v>
      </c>
      <c r="E46" s="23">
        <v>189</v>
      </c>
      <c r="F46" s="23">
        <f>D46*E46</f>
        <v>0</v>
      </c>
      <c r="G46" s="23">
        <f>F46</f>
        <v>0</v>
      </c>
      <c r="H46" s="23">
        <v>0</v>
      </c>
      <c r="I46" s="37" t="e">
        <f t="shared" ref="I46:I47" si="11">H46/G46</f>
        <v>#DIV/0!</v>
      </c>
    </row>
    <row r="47" spans="1:9">
      <c r="A47" s="183"/>
      <c r="B47" s="11" t="s">
        <v>515</v>
      </c>
      <c r="C47" s="12" t="s">
        <v>516</v>
      </c>
      <c r="D47" s="12">
        <v>9</v>
      </c>
      <c r="E47" s="11">
        <v>174</v>
      </c>
      <c r="F47" s="12">
        <f>D47*E47</f>
        <v>1566</v>
      </c>
      <c r="G47" s="12">
        <f>F47</f>
        <v>1566</v>
      </c>
      <c r="H47" s="12">
        <v>1042</v>
      </c>
      <c r="I47" s="14">
        <f t="shared" si="11"/>
        <v>0.665389527458493</v>
      </c>
    </row>
    <row r="48" spans="1:9" ht="17.25" thickBot="1">
      <c r="A48" s="184"/>
      <c r="B48" s="78"/>
      <c r="C48" s="78"/>
      <c r="D48" s="78"/>
      <c r="E48" s="78"/>
      <c r="F48" s="78"/>
      <c r="G48" s="72">
        <f>SUM(G46:G47)</f>
        <v>1566</v>
      </c>
      <c r="H48" s="72">
        <f>SUM(H46:H47)</f>
        <v>1042</v>
      </c>
      <c r="I48" s="73">
        <f>H48/G48</f>
        <v>0.665389527458493</v>
      </c>
    </row>
    <row r="49" spans="1:9">
      <c r="A49" s="182" t="s">
        <v>517</v>
      </c>
      <c r="B49" s="24" t="s">
        <v>346</v>
      </c>
      <c r="C49" s="23" t="s">
        <v>518</v>
      </c>
      <c r="D49" s="23">
        <v>30</v>
      </c>
      <c r="E49" s="23">
        <v>290</v>
      </c>
      <c r="F49" s="23">
        <f>D49*E49</f>
        <v>8700</v>
      </c>
      <c r="G49" s="23">
        <f>F49</f>
        <v>8700</v>
      </c>
      <c r="H49" s="23">
        <v>7528</v>
      </c>
      <c r="I49" s="27">
        <f t="shared" ref="I49:I52" si="12">H49/G49</f>
        <v>0.86528735632183906</v>
      </c>
    </row>
    <row r="50" spans="1:9">
      <c r="A50" s="183"/>
      <c r="B50" s="11" t="s">
        <v>477</v>
      </c>
      <c r="C50" s="12" t="s">
        <v>519</v>
      </c>
      <c r="D50" s="12">
        <v>30</v>
      </c>
      <c r="E50" s="12">
        <v>276</v>
      </c>
      <c r="F50" s="12">
        <f>D50*E50</f>
        <v>8280</v>
      </c>
      <c r="G50" s="12">
        <f>F50</f>
        <v>8280</v>
      </c>
      <c r="H50" s="12">
        <v>6731</v>
      </c>
      <c r="I50" s="14">
        <f t="shared" si="12"/>
        <v>0.81292270531400967</v>
      </c>
    </row>
    <row r="51" spans="1:9">
      <c r="A51" s="183"/>
      <c r="B51" s="11" t="s">
        <v>42</v>
      </c>
      <c r="C51" s="12" t="s">
        <v>520</v>
      </c>
      <c r="D51" s="12">
        <v>16</v>
      </c>
      <c r="E51" s="12">
        <v>195</v>
      </c>
      <c r="F51" s="12">
        <f>D51*E51</f>
        <v>3120</v>
      </c>
      <c r="G51" s="12">
        <f>F51</f>
        <v>3120</v>
      </c>
      <c r="H51" s="12">
        <v>1927</v>
      </c>
      <c r="I51" s="14">
        <f t="shared" si="12"/>
        <v>0.61762820512820515</v>
      </c>
    </row>
    <row r="52" spans="1:9">
      <c r="A52" s="183"/>
      <c r="B52" s="11" t="s">
        <v>469</v>
      </c>
      <c r="C52" s="12" t="s">
        <v>521</v>
      </c>
      <c r="D52" s="12">
        <v>8</v>
      </c>
      <c r="E52" s="12">
        <v>152</v>
      </c>
      <c r="F52" s="12">
        <f t="shared" ref="F52:F55" si="13">D52*E52</f>
        <v>1216</v>
      </c>
      <c r="G52" s="12">
        <f>F52</f>
        <v>1216</v>
      </c>
      <c r="H52" s="12">
        <v>1031</v>
      </c>
      <c r="I52" s="14">
        <f t="shared" si="12"/>
        <v>0.84786184210526316</v>
      </c>
    </row>
    <row r="53" spans="1:9">
      <c r="A53" s="183"/>
      <c r="B53" s="189" t="s">
        <v>522</v>
      </c>
      <c r="C53" s="12" t="s">
        <v>523</v>
      </c>
      <c r="D53" s="12">
        <v>30</v>
      </c>
      <c r="E53" s="12">
        <v>161</v>
      </c>
      <c r="F53" s="12">
        <f t="shared" si="13"/>
        <v>4830</v>
      </c>
      <c r="G53" s="168">
        <f>SUM(F53:F55)</f>
        <v>8090</v>
      </c>
      <c r="H53" s="168">
        <v>6437</v>
      </c>
      <c r="I53" s="199">
        <f>H53/G53</f>
        <v>0.79567367119901111</v>
      </c>
    </row>
    <row r="54" spans="1:9">
      <c r="A54" s="183"/>
      <c r="B54" s="189"/>
      <c r="C54" s="12" t="s">
        <v>524</v>
      </c>
      <c r="D54" s="12">
        <v>12</v>
      </c>
      <c r="E54" s="12">
        <v>163</v>
      </c>
      <c r="F54" s="12">
        <f t="shared" si="13"/>
        <v>1956</v>
      </c>
      <c r="G54" s="168"/>
      <c r="H54" s="168"/>
      <c r="I54" s="199"/>
    </row>
    <row r="55" spans="1:9">
      <c r="A55" s="183"/>
      <c r="B55" s="189"/>
      <c r="C55" s="12" t="s">
        <v>525</v>
      </c>
      <c r="D55" s="12">
        <v>8</v>
      </c>
      <c r="E55" s="12">
        <v>163</v>
      </c>
      <c r="F55" s="12">
        <f t="shared" si="13"/>
        <v>1304</v>
      </c>
      <c r="G55" s="168"/>
      <c r="H55" s="168"/>
      <c r="I55" s="199"/>
    </row>
    <row r="56" spans="1:9" ht="17.25" thickBot="1">
      <c r="A56" s="184"/>
      <c r="B56" s="78"/>
      <c r="C56" s="78"/>
      <c r="D56" s="78"/>
      <c r="E56" s="78"/>
      <c r="F56" s="78"/>
      <c r="G56" s="72">
        <f>SUM(G49:G55)</f>
        <v>29406</v>
      </c>
      <c r="H56" s="72">
        <f>SUM(H49:H55)</f>
        <v>23654</v>
      </c>
      <c r="I56" s="73">
        <f>H56/G56</f>
        <v>0.80439366115758693</v>
      </c>
    </row>
    <row r="57" spans="1:9">
      <c r="A57" s="182" t="s">
        <v>526</v>
      </c>
      <c r="B57" s="24" t="s">
        <v>346</v>
      </c>
      <c r="C57" s="23" t="s">
        <v>527</v>
      </c>
      <c r="D57" s="23">
        <v>26</v>
      </c>
      <c r="E57" s="23">
        <v>174</v>
      </c>
      <c r="F57" s="23">
        <f>D57*E57</f>
        <v>4524</v>
      </c>
      <c r="G57" s="23">
        <f>F57</f>
        <v>4524</v>
      </c>
      <c r="H57" s="23">
        <v>3224</v>
      </c>
      <c r="I57" s="27">
        <f t="shared" ref="I57:I59" si="14">H57/G57</f>
        <v>0.71264367816091956</v>
      </c>
    </row>
    <row r="58" spans="1:9">
      <c r="A58" s="183"/>
      <c r="B58" s="11" t="s">
        <v>477</v>
      </c>
      <c r="C58" s="12" t="s">
        <v>528</v>
      </c>
      <c r="D58" s="12">
        <v>40</v>
      </c>
      <c r="E58" s="12">
        <v>276</v>
      </c>
      <c r="F58" s="12">
        <f>D58*E58</f>
        <v>11040</v>
      </c>
      <c r="G58" s="12">
        <f>F58</f>
        <v>11040</v>
      </c>
      <c r="H58" s="12">
        <v>6162</v>
      </c>
      <c r="I58" s="14">
        <f t="shared" si="14"/>
        <v>0.5581521739130435</v>
      </c>
    </row>
    <row r="59" spans="1:9">
      <c r="A59" s="183"/>
      <c r="B59" s="11" t="s">
        <v>466</v>
      </c>
      <c r="C59" s="12" t="s">
        <v>529</v>
      </c>
      <c r="D59" s="12">
        <v>30</v>
      </c>
      <c r="E59" s="11">
        <v>158</v>
      </c>
      <c r="F59" s="12">
        <f>D59*E59</f>
        <v>4740</v>
      </c>
      <c r="G59" s="12">
        <f>F59</f>
        <v>4740</v>
      </c>
      <c r="H59" s="12">
        <v>3925</v>
      </c>
      <c r="I59" s="14">
        <f t="shared" si="14"/>
        <v>0.82805907172995785</v>
      </c>
    </row>
    <row r="60" spans="1:9" ht="17.25" thickBot="1">
      <c r="A60" s="184"/>
      <c r="B60" s="78"/>
      <c r="C60" s="78"/>
      <c r="D60" s="78"/>
      <c r="E60" s="78"/>
      <c r="F60" s="78"/>
      <c r="G60" s="72">
        <f>SUM(G57:G59)</f>
        <v>20304</v>
      </c>
      <c r="H60" s="72">
        <f>SUM(H57:H59)</f>
        <v>13311</v>
      </c>
      <c r="I60" s="73">
        <f>H60/G60</f>
        <v>0.65558510638297873</v>
      </c>
    </row>
    <row r="61" spans="1:9">
      <c r="A61" s="194" t="s">
        <v>530</v>
      </c>
      <c r="B61" s="197" t="s">
        <v>477</v>
      </c>
      <c r="C61" s="23" t="s">
        <v>531</v>
      </c>
      <c r="D61" s="23">
        <v>30</v>
      </c>
      <c r="E61" s="23">
        <v>277</v>
      </c>
      <c r="F61" s="23">
        <f>D61*E61</f>
        <v>8310</v>
      </c>
      <c r="G61" s="198">
        <f>SUM(F61:F62)</f>
        <v>13965</v>
      </c>
      <c r="H61" s="198">
        <v>9410</v>
      </c>
      <c r="I61" s="200">
        <f>H61/G61</f>
        <v>0.67382742570712495</v>
      </c>
    </row>
    <row r="62" spans="1:9">
      <c r="A62" s="195"/>
      <c r="B62" s="189"/>
      <c r="C62" s="12" t="s">
        <v>532</v>
      </c>
      <c r="D62" s="12">
        <v>30</v>
      </c>
      <c r="E62" s="12">
        <v>188.5</v>
      </c>
      <c r="F62" s="12">
        <f>D62*E62</f>
        <v>5655</v>
      </c>
      <c r="G62" s="168"/>
      <c r="H62" s="168"/>
      <c r="I62" s="199"/>
    </row>
    <row r="63" spans="1:9">
      <c r="A63" s="195"/>
      <c r="B63" s="189" t="s">
        <v>469</v>
      </c>
      <c r="C63" s="12" t="s">
        <v>533</v>
      </c>
      <c r="D63" s="12">
        <v>30</v>
      </c>
      <c r="E63" s="12">
        <v>178</v>
      </c>
      <c r="F63" s="12">
        <f t="shared" ref="F63:F64" si="15">D63*E63</f>
        <v>5340</v>
      </c>
      <c r="G63" s="168">
        <f>SUM(F63:F64)</f>
        <v>10665</v>
      </c>
      <c r="H63" s="168">
        <v>8812</v>
      </c>
      <c r="I63" s="199">
        <f>H63/G63</f>
        <v>0.82625410220346929</v>
      </c>
    </row>
    <row r="64" spans="1:9">
      <c r="A64" s="195"/>
      <c r="B64" s="189"/>
      <c r="C64" s="12" t="s">
        <v>534</v>
      </c>
      <c r="D64" s="12">
        <v>30</v>
      </c>
      <c r="E64" s="12">
        <v>177.5</v>
      </c>
      <c r="F64" s="12">
        <f t="shared" si="15"/>
        <v>5325</v>
      </c>
      <c r="G64" s="168"/>
      <c r="H64" s="168"/>
      <c r="I64" s="199"/>
    </row>
    <row r="65" spans="1:9" ht="17.25" thickBot="1">
      <c r="A65" s="196"/>
      <c r="B65" s="78"/>
      <c r="C65" s="78"/>
      <c r="D65" s="78"/>
      <c r="E65" s="78"/>
      <c r="F65" s="78"/>
      <c r="G65" s="72">
        <f>SUM(G61:G64)</f>
        <v>24630</v>
      </c>
      <c r="H65" s="72">
        <f>SUM(H61:H64)</f>
        <v>18222</v>
      </c>
      <c r="I65" s="73">
        <f>H65/G65</f>
        <v>0.7398294762484775</v>
      </c>
    </row>
    <row r="66" spans="1:9">
      <c r="A66" s="194" t="s">
        <v>535</v>
      </c>
      <c r="B66" s="197" t="s">
        <v>346</v>
      </c>
      <c r="C66" s="23" t="s">
        <v>536</v>
      </c>
      <c r="D66" s="23">
        <v>29</v>
      </c>
      <c r="E66" s="23">
        <v>174</v>
      </c>
      <c r="F66" s="23">
        <f>D66*E66</f>
        <v>5046</v>
      </c>
      <c r="G66" s="201">
        <f>SUM(F66:F67)</f>
        <v>5364</v>
      </c>
      <c r="H66" s="201">
        <v>3682</v>
      </c>
      <c r="I66" s="186">
        <f>H66/G66</f>
        <v>0.68642803877703207</v>
      </c>
    </row>
    <row r="67" spans="1:9">
      <c r="A67" s="195"/>
      <c r="B67" s="189"/>
      <c r="C67" s="12" t="s">
        <v>537</v>
      </c>
      <c r="D67" s="12">
        <v>2</v>
      </c>
      <c r="E67" s="12">
        <v>159</v>
      </c>
      <c r="F67" s="12">
        <f>D67*E67</f>
        <v>318</v>
      </c>
      <c r="G67" s="192"/>
      <c r="H67" s="192"/>
      <c r="I67" s="188"/>
    </row>
    <row r="68" spans="1:9">
      <c r="A68" s="195"/>
      <c r="B68" s="11" t="s">
        <v>324</v>
      </c>
      <c r="C68" s="12" t="s">
        <v>538</v>
      </c>
      <c r="D68" s="12">
        <v>26</v>
      </c>
      <c r="E68" s="17">
        <v>189</v>
      </c>
      <c r="F68" s="12">
        <f t="shared" ref="F68:F72" si="16">D68*E68</f>
        <v>4914</v>
      </c>
      <c r="G68" s="12">
        <f>F68</f>
        <v>4914</v>
      </c>
      <c r="H68" s="12">
        <v>3361</v>
      </c>
      <c r="I68" s="14">
        <f t="shared" ref="I68:I72" si="17">H68/G68</f>
        <v>0.68396418396418401</v>
      </c>
    </row>
    <row r="69" spans="1:9">
      <c r="A69" s="195"/>
      <c r="B69" s="11" t="s">
        <v>477</v>
      </c>
      <c r="C69" s="12" t="s">
        <v>539</v>
      </c>
      <c r="D69" s="12">
        <v>31</v>
      </c>
      <c r="E69" s="12">
        <v>188</v>
      </c>
      <c r="F69" s="12">
        <f t="shared" si="16"/>
        <v>5828</v>
      </c>
      <c r="G69" s="12">
        <f>F69</f>
        <v>5828</v>
      </c>
      <c r="H69" s="12">
        <v>1834</v>
      </c>
      <c r="I69" s="14">
        <f t="shared" si="17"/>
        <v>0.31468771448181193</v>
      </c>
    </row>
    <row r="70" spans="1:9">
      <c r="A70" s="195"/>
      <c r="B70" s="11" t="s">
        <v>494</v>
      </c>
      <c r="C70" s="12" t="s">
        <v>540</v>
      </c>
      <c r="D70" s="12">
        <v>30</v>
      </c>
      <c r="E70" s="12">
        <v>165</v>
      </c>
      <c r="F70" s="12">
        <f t="shared" si="16"/>
        <v>4950</v>
      </c>
      <c r="G70" s="12">
        <f>F70</f>
        <v>4950</v>
      </c>
      <c r="H70" s="12">
        <v>4013</v>
      </c>
      <c r="I70" s="14">
        <f t="shared" si="17"/>
        <v>0.81070707070707071</v>
      </c>
    </row>
    <row r="71" spans="1:9">
      <c r="A71" s="195"/>
      <c r="B71" s="11" t="s">
        <v>466</v>
      </c>
      <c r="C71" s="12" t="s">
        <v>541</v>
      </c>
      <c r="D71" s="12">
        <v>28</v>
      </c>
      <c r="E71" s="12">
        <v>156</v>
      </c>
      <c r="F71" s="12">
        <f t="shared" si="16"/>
        <v>4368</v>
      </c>
      <c r="G71" s="12">
        <f>F71</f>
        <v>4368</v>
      </c>
      <c r="H71" s="12">
        <v>2011</v>
      </c>
      <c r="I71" s="14">
        <f t="shared" si="17"/>
        <v>0.46039377289377287</v>
      </c>
    </row>
    <row r="72" spans="1:9">
      <c r="A72" s="195"/>
      <c r="B72" s="11" t="s">
        <v>469</v>
      </c>
      <c r="C72" s="12" t="s">
        <v>542</v>
      </c>
      <c r="D72" s="12">
        <v>30</v>
      </c>
      <c r="E72" s="12">
        <v>188</v>
      </c>
      <c r="F72" s="12">
        <f t="shared" si="16"/>
        <v>5640</v>
      </c>
      <c r="G72" s="12">
        <f>F72</f>
        <v>5640</v>
      </c>
      <c r="H72" s="12">
        <v>4750</v>
      </c>
      <c r="I72" s="14">
        <f t="shared" si="17"/>
        <v>0.84219858156028371</v>
      </c>
    </row>
    <row r="73" spans="1:9" ht="17.25" thickBot="1">
      <c r="A73" s="196"/>
      <c r="B73" s="78"/>
      <c r="C73" s="78"/>
      <c r="D73" s="78"/>
      <c r="E73" s="78"/>
      <c r="F73" s="78"/>
      <c r="G73" s="72">
        <f>SUM(G66:G72)</f>
        <v>31064</v>
      </c>
      <c r="H73" s="72">
        <f>SUM(H66:H72)</f>
        <v>19651</v>
      </c>
      <c r="I73" s="73">
        <f>H73/G73</f>
        <v>0.63259721864537732</v>
      </c>
    </row>
    <row r="74" spans="1:9">
      <c r="A74" s="194" t="s">
        <v>543</v>
      </c>
      <c r="B74" s="24" t="s">
        <v>346</v>
      </c>
      <c r="C74" s="23" t="s">
        <v>544</v>
      </c>
      <c r="D74" s="23">
        <v>39</v>
      </c>
      <c r="E74" s="23">
        <v>188</v>
      </c>
      <c r="F74" s="23">
        <f>D74*E74</f>
        <v>7332</v>
      </c>
      <c r="G74" s="23">
        <f>F74</f>
        <v>7332</v>
      </c>
      <c r="H74" s="23">
        <v>3740</v>
      </c>
      <c r="I74" s="27">
        <f t="shared" ref="I74:I76" si="18">H74/G74</f>
        <v>0.51009274413529737</v>
      </c>
    </row>
    <row r="75" spans="1:9">
      <c r="A75" s="195"/>
      <c r="B75" s="11" t="s">
        <v>324</v>
      </c>
      <c r="C75" s="12" t="s">
        <v>545</v>
      </c>
      <c r="D75" s="12">
        <v>33</v>
      </c>
      <c r="E75" s="12">
        <v>189</v>
      </c>
      <c r="F75" s="12">
        <f>D75*E75</f>
        <v>6237</v>
      </c>
      <c r="G75" s="12">
        <f>F75</f>
        <v>6237</v>
      </c>
      <c r="H75" s="12">
        <v>4343</v>
      </c>
      <c r="I75" s="14">
        <f t="shared" si="18"/>
        <v>0.69632836299502965</v>
      </c>
    </row>
    <row r="76" spans="1:9">
      <c r="A76" s="195"/>
      <c r="B76" s="11" t="s">
        <v>546</v>
      </c>
      <c r="C76" s="12" t="s">
        <v>547</v>
      </c>
      <c r="D76" s="12">
        <v>30</v>
      </c>
      <c r="E76" s="12">
        <v>167</v>
      </c>
      <c r="F76" s="12">
        <f t="shared" ref="F76:F79" si="19">D76*E76</f>
        <v>5010</v>
      </c>
      <c r="G76" s="12">
        <f>F76</f>
        <v>5010</v>
      </c>
      <c r="H76" s="12">
        <v>3283</v>
      </c>
      <c r="I76" s="14">
        <f t="shared" si="18"/>
        <v>0.65528942115768463</v>
      </c>
    </row>
    <row r="77" spans="1:9">
      <c r="A77" s="195"/>
      <c r="B77" s="189" t="s">
        <v>466</v>
      </c>
      <c r="C77" s="12" t="s">
        <v>548</v>
      </c>
      <c r="D77" s="12">
        <v>30</v>
      </c>
      <c r="E77" s="12">
        <v>156</v>
      </c>
      <c r="F77" s="12">
        <f t="shared" si="19"/>
        <v>4680</v>
      </c>
      <c r="G77" s="168">
        <f>SUM(F77:F79)</f>
        <v>14040</v>
      </c>
      <c r="H77" s="168">
        <v>11671</v>
      </c>
      <c r="I77" s="199">
        <v>0.68980891719745219</v>
      </c>
    </row>
    <row r="78" spans="1:9">
      <c r="A78" s="195"/>
      <c r="B78" s="189"/>
      <c r="C78" s="12" t="s">
        <v>549</v>
      </c>
      <c r="D78" s="12">
        <v>30</v>
      </c>
      <c r="E78" s="12">
        <v>156</v>
      </c>
      <c r="F78" s="12">
        <f t="shared" si="19"/>
        <v>4680</v>
      </c>
      <c r="G78" s="168"/>
      <c r="H78" s="168"/>
      <c r="I78" s="199"/>
    </row>
    <row r="79" spans="1:9">
      <c r="A79" s="195"/>
      <c r="B79" s="189"/>
      <c r="C79" s="12" t="s">
        <v>550</v>
      </c>
      <c r="D79" s="12">
        <v>30</v>
      </c>
      <c r="E79" s="12">
        <v>156</v>
      </c>
      <c r="F79" s="12">
        <f t="shared" si="19"/>
        <v>4680</v>
      </c>
      <c r="G79" s="168"/>
      <c r="H79" s="168"/>
      <c r="I79" s="199"/>
    </row>
    <row r="80" spans="1:9" ht="17.25" thickBot="1">
      <c r="A80" s="196"/>
      <c r="B80" s="78"/>
      <c r="C80" s="78"/>
      <c r="D80" s="78"/>
      <c r="E80" s="78"/>
      <c r="F80" s="78"/>
      <c r="G80" s="72">
        <f>SUM(G74:G79)</f>
        <v>32619</v>
      </c>
      <c r="H80" s="72">
        <f>SUM(H74:H79)</f>
        <v>23037</v>
      </c>
      <c r="I80" s="73">
        <f>H80/G80</f>
        <v>0.70624482663478338</v>
      </c>
    </row>
    <row r="81" spans="1:9">
      <c r="A81" s="194" t="s">
        <v>551</v>
      </c>
      <c r="B81" s="24" t="s">
        <v>346</v>
      </c>
      <c r="C81" s="23" t="s">
        <v>552</v>
      </c>
      <c r="D81" s="23">
        <v>13</v>
      </c>
      <c r="E81" s="23">
        <v>159</v>
      </c>
      <c r="F81" s="23">
        <f>D81*E81</f>
        <v>2067</v>
      </c>
      <c r="G81" s="23">
        <f>F81</f>
        <v>2067</v>
      </c>
      <c r="H81" s="23">
        <v>1008</v>
      </c>
      <c r="I81" s="27">
        <f t="shared" ref="I81:I82" si="20">H81/G81</f>
        <v>0.48766328011611032</v>
      </c>
    </row>
    <row r="82" spans="1:9">
      <c r="A82" s="195"/>
      <c r="B82" s="11" t="s">
        <v>466</v>
      </c>
      <c r="C82" s="11" t="s">
        <v>553</v>
      </c>
      <c r="D82" s="11">
        <v>8</v>
      </c>
      <c r="E82" s="11">
        <v>156</v>
      </c>
      <c r="F82" s="12">
        <f>D82*E82</f>
        <v>1248</v>
      </c>
      <c r="G82" s="11">
        <f>F82</f>
        <v>1248</v>
      </c>
      <c r="H82" s="11">
        <v>594</v>
      </c>
      <c r="I82" s="14">
        <f t="shared" si="20"/>
        <v>0.47596153846153844</v>
      </c>
    </row>
    <row r="83" spans="1:9" ht="17.25" thickBot="1">
      <c r="A83" s="196"/>
      <c r="B83" s="72"/>
      <c r="C83" s="72"/>
      <c r="D83" s="72"/>
      <c r="E83" s="72"/>
      <c r="F83" s="72"/>
      <c r="G83" s="72">
        <f>SUM(G81:G82)</f>
        <v>3315</v>
      </c>
      <c r="H83" s="72">
        <f>SUM(H81:H82)</f>
        <v>1602</v>
      </c>
      <c r="I83" s="73">
        <f>H83/G83</f>
        <v>0.4832579185520362</v>
      </c>
    </row>
    <row r="84" spans="1:9">
      <c r="A84" s="194" t="s">
        <v>554</v>
      </c>
      <c r="B84" s="24" t="s">
        <v>56</v>
      </c>
      <c r="C84" s="23" t="s">
        <v>555</v>
      </c>
      <c r="D84" s="23">
        <v>13</v>
      </c>
      <c r="E84" s="23">
        <v>195</v>
      </c>
      <c r="F84" s="23">
        <f>D84*E84</f>
        <v>2535</v>
      </c>
      <c r="G84" s="23">
        <f>F84</f>
        <v>2535</v>
      </c>
      <c r="H84" s="23">
        <v>1462</v>
      </c>
      <c r="I84" s="27">
        <f t="shared" ref="I84:I85" si="21">H84/G84</f>
        <v>0.57672583826429979</v>
      </c>
    </row>
    <row r="85" spans="1:9">
      <c r="A85" s="195"/>
      <c r="B85" s="11" t="s">
        <v>477</v>
      </c>
      <c r="C85" s="11" t="s">
        <v>556</v>
      </c>
      <c r="D85" s="11">
        <v>13</v>
      </c>
      <c r="E85" s="11">
        <v>159</v>
      </c>
      <c r="F85" s="12">
        <f>D85*E85</f>
        <v>2067</v>
      </c>
      <c r="G85" s="11">
        <f>F85</f>
        <v>2067</v>
      </c>
      <c r="H85" s="11">
        <v>1236</v>
      </c>
      <c r="I85" s="14">
        <f t="shared" si="21"/>
        <v>0.59796806966618288</v>
      </c>
    </row>
    <row r="86" spans="1:9" ht="17.25" thickBot="1">
      <c r="A86" s="196"/>
      <c r="B86" s="72"/>
      <c r="C86" s="72"/>
      <c r="D86" s="72"/>
      <c r="E86" s="72"/>
      <c r="F86" s="72"/>
      <c r="G86" s="72">
        <f>SUM(G84:G85)</f>
        <v>4602</v>
      </c>
      <c r="H86" s="72">
        <f>SUM(H84:H85)</f>
        <v>2698</v>
      </c>
      <c r="I86" s="73">
        <f>H86/G86</f>
        <v>0.58626684050412869</v>
      </c>
    </row>
    <row r="87" spans="1:9">
      <c r="A87" s="194" t="s">
        <v>557</v>
      </c>
      <c r="B87" s="24" t="s">
        <v>346</v>
      </c>
      <c r="C87" s="23" t="s">
        <v>558</v>
      </c>
      <c r="D87" s="23">
        <v>30</v>
      </c>
      <c r="E87" s="23">
        <v>290</v>
      </c>
      <c r="F87" s="23">
        <f>D87*E87</f>
        <v>8700</v>
      </c>
      <c r="G87" s="23">
        <f>F87</f>
        <v>8700</v>
      </c>
      <c r="H87" s="23">
        <v>4035</v>
      </c>
      <c r="I87" s="27">
        <f t="shared" ref="I87" si="22">H87/G87</f>
        <v>0.46379310344827585</v>
      </c>
    </row>
    <row r="88" spans="1:9">
      <c r="A88" s="195"/>
      <c r="B88" s="189" t="s">
        <v>469</v>
      </c>
      <c r="C88" s="12" t="s">
        <v>559</v>
      </c>
      <c r="D88" s="12">
        <v>5</v>
      </c>
      <c r="E88" s="12">
        <v>159</v>
      </c>
      <c r="F88" s="12">
        <f>D88*E88</f>
        <v>795</v>
      </c>
      <c r="G88" s="168">
        <f>SUM(F88:F89)</f>
        <v>6135</v>
      </c>
      <c r="H88" s="168">
        <v>4360</v>
      </c>
      <c r="I88" s="199">
        <f>H88/G88</f>
        <v>0.71067644661776697</v>
      </c>
    </row>
    <row r="89" spans="1:9">
      <c r="A89" s="195"/>
      <c r="B89" s="189"/>
      <c r="C89" s="12" t="s">
        <v>560</v>
      </c>
      <c r="D89" s="12">
        <v>30</v>
      </c>
      <c r="E89" s="12">
        <v>178</v>
      </c>
      <c r="F89" s="12">
        <f>D89*E89</f>
        <v>5340</v>
      </c>
      <c r="G89" s="168"/>
      <c r="H89" s="168"/>
      <c r="I89" s="199"/>
    </row>
    <row r="90" spans="1:9" ht="17.25" thickBot="1">
      <c r="A90" s="196"/>
      <c r="B90" s="78"/>
      <c r="C90" s="78"/>
      <c r="D90" s="78"/>
      <c r="E90" s="78"/>
      <c r="F90" s="78"/>
      <c r="G90" s="72">
        <f>SUM(G87:G89)</f>
        <v>14835</v>
      </c>
      <c r="H90" s="72">
        <f>SUM(H87:H89)</f>
        <v>8395</v>
      </c>
      <c r="I90" s="73">
        <f>H90/G90</f>
        <v>0.56589147286821706</v>
      </c>
    </row>
    <row r="91" spans="1:9">
      <c r="A91" s="194" t="s">
        <v>561</v>
      </c>
      <c r="B91" s="24" t="s">
        <v>87</v>
      </c>
      <c r="C91" s="23" t="s">
        <v>562</v>
      </c>
      <c r="D91" s="23">
        <v>17</v>
      </c>
      <c r="E91" s="23">
        <v>188.5</v>
      </c>
      <c r="F91" s="23">
        <f>D91*E91</f>
        <v>3204.5</v>
      </c>
      <c r="G91" s="23">
        <v>3205</v>
      </c>
      <c r="H91" s="23">
        <v>2891</v>
      </c>
      <c r="I91" s="27">
        <f t="shared" ref="I91:I92" si="23">H91/G91</f>
        <v>0.90202808112324495</v>
      </c>
    </row>
    <row r="92" spans="1:9">
      <c r="A92" s="195"/>
      <c r="B92" s="11" t="s">
        <v>563</v>
      </c>
      <c r="C92" s="12" t="s">
        <v>564</v>
      </c>
      <c r="D92" s="12">
        <v>8</v>
      </c>
      <c r="E92" s="12">
        <v>189</v>
      </c>
      <c r="F92" s="12">
        <f>D92*E92</f>
        <v>1512</v>
      </c>
      <c r="G92" s="12">
        <f>F92</f>
        <v>1512</v>
      </c>
      <c r="H92" s="12">
        <v>1265</v>
      </c>
      <c r="I92" s="14">
        <f t="shared" si="23"/>
        <v>0.83664021164021163</v>
      </c>
    </row>
    <row r="93" spans="1:9">
      <c r="A93" s="195"/>
      <c r="B93" s="189" t="s">
        <v>469</v>
      </c>
      <c r="C93" s="12" t="s">
        <v>565</v>
      </c>
      <c r="D93" s="12">
        <v>15</v>
      </c>
      <c r="E93" s="12">
        <v>168</v>
      </c>
      <c r="F93" s="12">
        <f t="shared" ref="F93:F94" si="24">D93*E93</f>
        <v>2520</v>
      </c>
      <c r="G93" s="168">
        <f>SUM(F93:F94)</f>
        <v>4935</v>
      </c>
      <c r="H93" s="168">
        <v>3201</v>
      </c>
      <c r="I93" s="193">
        <f>H93/G93</f>
        <v>0.64863221884498479</v>
      </c>
    </row>
    <row r="94" spans="1:9">
      <c r="A94" s="195"/>
      <c r="B94" s="189"/>
      <c r="C94" s="12" t="s">
        <v>566</v>
      </c>
      <c r="D94" s="12">
        <v>14</v>
      </c>
      <c r="E94" s="12">
        <v>172.5</v>
      </c>
      <c r="F94" s="12">
        <f t="shared" si="24"/>
        <v>2415</v>
      </c>
      <c r="G94" s="168"/>
      <c r="H94" s="168"/>
      <c r="I94" s="188"/>
    </row>
    <row r="95" spans="1:9" ht="17.25" thickBot="1">
      <c r="A95" s="196"/>
      <c r="B95" s="78"/>
      <c r="C95" s="78"/>
      <c r="D95" s="78"/>
      <c r="E95" s="78"/>
      <c r="F95" s="78"/>
      <c r="G95" s="72">
        <f>SUM(G91:G94)</f>
        <v>9652</v>
      </c>
      <c r="H95" s="72">
        <f>SUM(H91:H94)</f>
        <v>7357</v>
      </c>
      <c r="I95" s="73">
        <f>H95/G95</f>
        <v>0.76222544550352256</v>
      </c>
    </row>
    <row r="96" spans="1:9">
      <c r="A96" s="182" t="s">
        <v>567</v>
      </c>
      <c r="B96" s="24" t="s">
        <v>563</v>
      </c>
      <c r="C96" s="23" t="s">
        <v>568</v>
      </c>
      <c r="D96" s="23">
        <v>0</v>
      </c>
      <c r="E96" s="23">
        <v>189</v>
      </c>
      <c r="F96" s="23">
        <f>D96*E96</f>
        <v>0</v>
      </c>
      <c r="G96" s="23">
        <f>F96</f>
        <v>0</v>
      </c>
      <c r="H96" s="23">
        <v>0</v>
      </c>
      <c r="I96" s="27" t="e">
        <f t="shared" ref="I96" si="25">H96/G96</f>
        <v>#DIV/0!</v>
      </c>
    </row>
    <row r="97" spans="1:9">
      <c r="A97" s="183"/>
      <c r="B97" s="189" t="s">
        <v>546</v>
      </c>
      <c r="C97" s="12" t="s">
        <v>569</v>
      </c>
      <c r="D97" s="12">
        <v>30</v>
      </c>
      <c r="E97" s="12">
        <v>167</v>
      </c>
      <c r="F97" s="12">
        <f>D97*E97</f>
        <v>5010</v>
      </c>
      <c r="G97" s="168">
        <f>SUM(F97:F98)</f>
        <v>10260</v>
      </c>
      <c r="H97" s="168">
        <v>7378</v>
      </c>
      <c r="I97" s="199">
        <f>H97/G97</f>
        <v>0.71910331384015591</v>
      </c>
    </row>
    <row r="98" spans="1:9">
      <c r="A98" s="183"/>
      <c r="B98" s="189"/>
      <c r="C98" s="12" t="s">
        <v>570</v>
      </c>
      <c r="D98" s="12">
        <v>30</v>
      </c>
      <c r="E98" s="12">
        <v>175</v>
      </c>
      <c r="F98" s="12">
        <f t="shared" ref="F98:F101" si="26">D98*E98</f>
        <v>5250</v>
      </c>
      <c r="G98" s="168"/>
      <c r="H98" s="168"/>
      <c r="I98" s="199"/>
    </row>
    <row r="99" spans="1:9">
      <c r="A99" s="183"/>
      <c r="B99" s="11" t="s">
        <v>466</v>
      </c>
      <c r="C99" s="12" t="s">
        <v>571</v>
      </c>
      <c r="D99" s="12">
        <v>0</v>
      </c>
      <c r="E99" s="12">
        <v>156</v>
      </c>
      <c r="F99" s="12">
        <f t="shared" si="26"/>
        <v>0</v>
      </c>
      <c r="G99" s="12">
        <f>F99</f>
        <v>0</v>
      </c>
      <c r="H99" s="12">
        <v>0</v>
      </c>
      <c r="I99" s="14" t="e">
        <f t="shared" ref="I99:I101" si="27">H99/G99</f>
        <v>#DIV/0!</v>
      </c>
    </row>
    <row r="100" spans="1:9">
      <c r="A100" s="183"/>
      <c r="B100" s="11" t="s">
        <v>477</v>
      </c>
      <c r="C100" s="12" t="s">
        <v>572</v>
      </c>
      <c r="D100" s="12">
        <v>18</v>
      </c>
      <c r="E100" s="12">
        <v>138</v>
      </c>
      <c r="F100" s="12">
        <f t="shared" si="26"/>
        <v>2484</v>
      </c>
      <c r="G100" s="12">
        <f>F100</f>
        <v>2484</v>
      </c>
      <c r="H100" s="12">
        <v>1901</v>
      </c>
      <c r="I100" s="14">
        <f t="shared" si="27"/>
        <v>0.76529790660225439</v>
      </c>
    </row>
    <row r="101" spans="1:9">
      <c r="A101" s="183"/>
      <c r="B101" s="11" t="s">
        <v>336</v>
      </c>
      <c r="C101" s="12" t="s">
        <v>573</v>
      </c>
      <c r="D101" s="12">
        <v>0</v>
      </c>
      <c r="E101" s="12">
        <v>189</v>
      </c>
      <c r="F101" s="12">
        <f t="shared" si="26"/>
        <v>0</v>
      </c>
      <c r="G101" s="12">
        <f>F101</f>
        <v>0</v>
      </c>
      <c r="H101" s="12">
        <v>0</v>
      </c>
      <c r="I101" s="14" t="e">
        <f t="shared" si="27"/>
        <v>#DIV/0!</v>
      </c>
    </row>
    <row r="102" spans="1:9" ht="17.25" thickBot="1">
      <c r="A102" s="184"/>
      <c r="B102" s="78"/>
      <c r="C102" s="78"/>
      <c r="D102" s="78"/>
      <c r="E102" s="78"/>
      <c r="F102" s="78"/>
      <c r="G102" s="72">
        <f>SUM(G96:G101)</f>
        <v>12744</v>
      </c>
      <c r="H102" s="72">
        <f>SUM(H96:H101)</f>
        <v>9279</v>
      </c>
      <c r="I102" s="73">
        <f>H102/G102</f>
        <v>0.72810734463276838</v>
      </c>
    </row>
    <row r="103" spans="1:9">
      <c r="A103" s="182" t="s">
        <v>574</v>
      </c>
      <c r="B103" s="24" t="s">
        <v>346</v>
      </c>
      <c r="C103" s="23" t="s">
        <v>575</v>
      </c>
      <c r="D103" s="23">
        <v>21</v>
      </c>
      <c r="E103" s="23">
        <v>290</v>
      </c>
      <c r="F103" s="23">
        <f>D103*E103</f>
        <v>6090</v>
      </c>
      <c r="G103" s="23">
        <f>F103</f>
        <v>6090</v>
      </c>
      <c r="H103" s="23">
        <v>5245</v>
      </c>
      <c r="I103" s="27">
        <f t="shared" ref="I103:I106" si="28">H103/G103</f>
        <v>0.86124794745484401</v>
      </c>
    </row>
    <row r="104" spans="1:9">
      <c r="A104" s="183"/>
      <c r="B104" s="11" t="s">
        <v>477</v>
      </c>
      <c r="C104" s="12" t="s">
        <v>576</v>
      </c>
      <c r="D104" s="12">
        <v>22</v>
      </c>
      <c r="E104" s="12">
        <v>276</v>
      </c>
      <c r="F104" s="12">
        <f>D104*E104</f>
        <v>6072</v>
      </c>
      <c r="G104" s="12">
        <f>F104</f>
        <v>6072</v>
      </c>
      <c r="H104" s="12">
        <v>5393</v>
      </c>
      <c r="I104" s="14">
        <f t="shared" si="28"/>
        <v>0.88817523056653491</v>
      </c>
    </row>
    <row r="105" spans="1:9">
      <c r="A105" s="183"/>
      <c r="B105" s="11" t="s">
        <v>466</v>
      </c>
      <c r="C105" s="12" t="s">
        <v>577</v>
      </c>
      <c r="D105" s="12">
        <v>29</v>
      </c>
      <c r="E105" s="12">
        <v>300</v>
      </c>
      <c r="F105" s="12">
        <f t="shared" ref="F105:F106" si="29">D105*E105</f>
        <v>8700</v>
      </c>
      <c r="G105" s="12">
        <f>F105</f>
        <v>8700</v>
      </c>
      <c r="H105" s="12">
        <v>7203</v>
      </c>
      <c r="I105" s="14">
        <f t="shared" si="28"/>
        <v>0.82793103448275862</v>
      </c>
    </row>
    <row r="106" spans="1:9">
      <c r="A106" s="183"/>
      <c r="B106" s="11" t="s">
        <v>469</v>
      </c>
      <c r="C106" s="12" t="s">
        <v>578</v>
      </c>
      <c r="D106" s="12">
        <v>14</v>
      </c>
      <c r="E106" s="12">
        <v>151</v>
      </c>
      <c r="F106" s="12">
        <f t="shared" si="29"/>
        <v>2114</v>
      </c>
      <c r="G106" s="12">
        <f>F106</f>
        <v>2114</v>
      </c>
      <c r="H106" s="12">
        <v>1914</v>
      </c>
      <c r="I106" s="14">
        <f t="shared" si="28"/>
        <v>0.90539262062440873</v>
      </c>
    </row>
    <row r="107" spans="1:9" ht="17.25" thickBot="1">
      <c r="A107" s="184"/>
      <c r="B107" s="78"/>
      <c r="C107" s="78"/>
      <c r="D107" s="78"/>
      <c r="E107" s="78"/>
      <c r="F107" s="78"/>
      <c r="G107" s="72">
        <f>SUM(G103:G106)</f>
        <v>22976</v>
      </c>
      <c r="H107" s="72">
        <f>SUM(H103:H106)</f>
        <v>19755</v>
      </c>
      <c r="I107" s="73">
        <f>H107/G107</f>
        <v>0.85981023676880219</v>
      </c>
    </row>
    <row r="108" spans="1:9">
      <c r="A108" s="194" t="s">
        <v>579</v>
      </c>
      <c r="B108" s="24" t="s">
        <v>477</v>
      </c>
      <c r="C108" s="23" t="s">
        <v>580</v>
      </c>
      <c r="D108" s="23">
        <v>70</v>
      </c>
      <c r="E108" s="23">
        <v>276</v>
      </c>
      <c r="F108" s="23">
        <f>D108*E108</f>
        <v>19320</v>
      </c>
      <c r="G108" s="23">
        <f>F108</f>
        <v>19320</v>
      </c>
      <c r="H108" s="23">
        <v>9632</v>
      </c>
      <c r="I108" s="27">
        <f t="shared" ref="I108:I109" si="30">H108/G108</f>
        <v>0.49855072463768119</v>
      </c>
    </row>
    <row r="109" spans="1:9">
      <c r="A109" s="195"/>
      <c r="B109" s="11" t="s">
        <v>346</v>
      </c>
      <c r="C109" s="12" t="s">
        <v>581</v>
      </c>
      <c r="D109" s="12">
        <v>47</v>
      </c>
      <c r="E109" s="12">
        <v>174</v>
      </c>
      <c r="F109" s="12">
        <f>D109*E109</f>
        <v>8178</v>
      </c>
      <c r="G109" s="12">
        <f>F109</f>
        <v>8178</v>
      </c>
      <c r="H109" s="12">
        <v>4400</v>
      </c>
      <c r="I109" s="14">
        <f t="shared" si="30"/>
        <v>0.53802885791146982</v>
      </c>
    </row>
    <row r="110" spans="1:9">
      <c r="A110" s="195"/>
      <c r="B110" s="168" t="s">
        <v>582</v>
      </c>
      <c r="C110" s="12" t="s">
        <v>583</v>
      </c>
      <c r="D110" s="12">
        <v>25</v>
      </c>
      <c r="E110" s="12">
        <v>167</v>
      </c>
      <c r="F110" s="12">
        <f t="shared" ref="F110:F112" si="31">D110*E110</f>
        <v>4175</v>
      </c>
      <c r="G110" s="168">
        <f>SUM(F110:F111)</f>
        <v>8100</v>
      </c>
      <c r="H110" s="168">
        <v>6685</v>
      </c>
      <c r="I110" s="199">
        <f>H110/G110</f>
        <v>0.82530864197530862</v>
      </c>
    </row>
    <row r="111" spans="1:9">
      <c r="A111" s="195"/>
      <c r="B111" s="168"/>
      <c r="C111" s="12" t="s">
        <v>584</v>
      </c>
      <c r="D111" s="12">
        <v>25</v>
      </c>
      <c r="E111" s="12">
        <v>157</v>
      </c>
      <c r="F111" s="12">
        <f t="shared" si="31"/>
        <v>3925</v>
      </c>
      <c r="G111" s="168"/>
      <c r="H111" s="168"/>
      <c r="I111" s="199"/>
    </row>
    <row r="112" spans="1:9">
      <c r="A112" s="195"/>
      <c r="B112" s="11" t="s">
        <v>585</v>
      </c>
      <c r="C112" s="12" t="s">
        <v>586</v>
      </c>
      <c r="D112" s="12">
        <v>31</v>
      </c>
      <c r="E112" s="12">
        <v>164</v>
      </c>
      <c r="F112" s="12">
        <f t="shared" si="31"/>
        <v>5084</v>
      </c>
      <c r="G112" s="12">
        <f>F112</f>
        <v>5084</v>
      </c>
      <c r="H112" s="12">
        <v>4771</v>
      </c>
      <c r="I112" s="14">
        <f t="shared" ref="I112" si="32">H112/G112</f>
        <v>0.93843430369787573</v>
      </c>
    </row>
    <row r="113" spans="1:9" ht="17.25" thickBot="1">
      <c r="A113" s="196"/>
      <c r="B113" s="78"/>
      <c r="C113" s="78"/>
      <c r="D113" s="78"/>
      <c r="E113" s="78"/>
      <c r="F113" s="78"/>
      <c r="G113" s="72">
        <f>SUM(G108:G112)</f>
        <v>40682</v>
      </c>
      <c r="H113" s="72">
        <f>SUM(H108:H112)</f>
        <v>25488</v>
      </c>
      <c r="I113" s="73">
        <f>H113/G113</f>
        <v>0.6265178703111941</v>
      </c>
    </row>
    <row r="114" spans="1:9">
      <c r="A114" s="182" t="s">
        <v>587</v>
      </c>
      <c r="B114" s="197" t="s">
        <v>346</v>
      </c>
      <c r="C114" s="23" t="s">
        <v>588</v>
      </c>
      <c r="D114" s="23">
        <v>30</v>
      </c>
      <c r="E114" s="23">
        <v>250</v>
      </c>
      <c r="F114" s="23">
        <f>D114*E114</f>
        <v>7500</v>
      </c>
      <c r="G114" s="198">
        <f>SUM(F114:F115)</f>
        <v>12720</v>
      </c>
      <c r="H114" s="198">
        <v>10199</v>
      </c>
      <c r="I114" s="200">
        <f>H114/G114</f>
        <v>0.80180817610062893</v>
      </c>
    </row>
    <row r="115" spans="1:9">
      <c r="A115" s="183"/>
      <c r="B115" s="189"/>
      <c r="C115" s="12" t="s">
        <v>589</v>
      </c>
      <c r="D115" s="12">
        <v>30</v>
      </c>
      <c r="E115" s="12">
        <v>174</v>
      </c>
      <c r="F115" s="12">
        <f>D115*E115</f>
        <v>5220</v>
      </c>
      <c r="G115" s="168"/>
      <c r="H115" s="168"/>
      <c r="I115" s="199"/>
    </row>
    <row r="116" spans="1:9">
      <c r="A116" s="183"/>
      <c r="B116" s="11" t="s">
        <v>324</v>
      </c>
      <c r="C116" s="12" t="s">
        <v>590</v>
      </c>
      <c r="D116" s="12">
        <v>47</v>
      </c>
      <c r="E116" s="12">
        <v>189</v>
      </c>
      <c r="F116" s="12">
        <f t="shared" ref="F116:F131" si="33">D116*E116</f>
        <v>8883</v>
      </c>
      <c r="G116" s="12">
        <f>F116</f>
        <v>8883</v>
      </c>
      <c r="H116" s="12">
        <v>8279</v>
      </c>
      <c r="I116" s="14">
        <f t="shared" ref="I116" si="34">H116/G116</f>
        <v>0.93200495328154898</v>
      </c>
    </row>
    <row r="117" spans="1:9">
      <c r="A117" s="183"/>
      <c r="B117" s="189" t="s">
        <v>477</v>
      </c>
      <c r="C117" s="12" t="s">
        <v>591</v>
      </c>
      <c r="D117" s="12">
        <v>30</v>
      </c>
      <c r="E117" s="12">
        <v>159</v>
      </c>
      <c r="F117" s="12">
        <f t="shared" si="33"/>
        <v>4770</v>
      </c>
      <c r="G117" s="168">
        <f>SUM(F117:F118)</f>
        <v>13050</v>
      </c>
      <c r="H117" s="168">
        <v>10774</v>
      </c>
      <c r="I117" s="193">
        <f>H117/G117</f>
        <v>0.82559386973180071</v>
      </c>
    </row>
    <row r="118" spans="1:9">
      <c r="A118" s="183"/>
      <c r="B118" s="189"/>
      <c r="C118" s="12" t="s">
        <v>592</v>
      </c>
      <c r="D118" s="12">
        <v>30</v>
      </c>
      <c r="E118" s="12">
        <v>276</v>
      </c>
      <c r="F118" s="12">
        <f t="shared" si="33"/>
        <v>8280</v>
      </c>
      <c r="G118" s="168"/>
      <c r="H118" s="168"/>
      <c r="I118" s="188"/>
    </row>
    <row r="119" spans="1:9">
      <c r="A119" s="183"/>
      <c r="B119" s="11" t="s">
        <v>91</v>
      </c>
      <c r="C119" s="12" t="s">
        <v>593</v>
      </c>
      <c r="D119" s="12">
        <v>17</v>
      </c>
      <c r="E119" s="12">
        <v>177</v>
      </c>
      <c r="F119" s="12">
        <f t="shared" si="33"/>
        <v>3009</v>
      </c>
      <c r="G119" s="12">
        <f>F119</f>
        <v>3009</v>
      </c>
      <c r="H119" s="12">
        <v>2727</v>
      </c>
      <c r="I119" s="15">
        <f t="shared" ref="I119" si="35">H119/G119</f>
        <v>0.90628115653040875</v>
      </c>
    </row>
    <row r="120" spans="1:9">
      <c r="A120" s="183"/>
      <c r="B120" s="189" t="s">
        <v>594</v>
      </c>
      <c r="C120" s="12" t="s">
        <v>595</v>
      </c>
      <c r="D120" s="12">
        <v>30</v>
      </c>
      <c r="E120" s="12">
        <v>167</v>
      </c>
      <c r="F120" s="12">
        <f t="shared" si="33"/>
        <v>5010</v>
      </c>
      <c r="G120" s="168">
        <f>SUM(F120:F125)</f>
        <v>30060</v>
      </c>
      <c r="H120" s="168">
        <v>26432</v>
      </c>
      <c r="I120" s="193">
        <f>H120/G120</f>
        <v>0.87930805056553563</v>
      </c>
    </row>
    <row r="121" spans="1:9">
      <c r="A121" s="183"/>
      <c r="B121" s="189"/>
      <c r="C121" s="12" t="s">
        <v>596</v>
      </c>
      <c r="D121" s="12">
        <v>30</v>
      </c>
      <c r="E121" s="12">
        <v>167</v>
      </c>
      <c r="F121" s="12">
        <f t="shared" si="33"/>
        <v>5010</v>
      </c>
      <c r="G121" s="168"/>
      <c r="H121" s="168"/>
      <c r="I121" s="187"/>
    </row>
    <row r="122" spans="1:9">
      <c r="A122" s="183"/>
      <c r="B122" s="189"/>
      <c r="C122" s="12" t="s">
        <v>597</v>
      </c>
      <c r="D122" s="12">
        <v>30</v>
      </c>
      <c r="E122" s="12">
        <v>167</v>
      </c>
      <c r="F122" s="12">
        <f t="shared" si="33"/>
        <v>5010</v>
      </c>
      <c r="G122" s="168"/>
      <c r="H122" s="168"/>
      <c r="I122" s="187"/>
    </row>
    <row r="123" spans="1:9">
      <c r="A123" s="183"/>
      <c r="B123" s="189"/>
      <c r="C123" s="12" t="s">
        <v>598</v>
      </c>
      <c r="D123" s="12">
        <v>30</v>
      </c>
      <c r="E123" s="12">
        <v>167</v>
      </c>
      <c r="F123" s="12">
        <f t="shared" si="33"/>
        <v>5010</v>
      </c>
      <c r="G123" s="168"/>
      <c r="H123" s="168"/>
      <c r="I123" s="187"/>
    </row>
    <row r="124" spans="1:9">
      <c r="A124" s="183"/>
      <c r="B124" s="189"/>
      <c r="C124" s="12" t="s">
        <v>599</v>
      </c>
      <c r="D124" s="12">
        <v>30</v>
      </c>
      <c r="E124" s="12">
        <v>167</v>
      </c>
      <c r="F124" s="12">
        <f t="shared" si="33"/>
        <v>5010</v>
      </c>
      <c r="G124" s="168"/>
      <c r="H124" s="168"/>
      <c r="I124" s="187"/>
    </row>
    <row r="125" spans="1:9">
      <c r="A125" s="183"/>
      <c r="B125" s="189"/>
      <c r="C125" s="12" t="s">
        <v>600</v>
      </c>
      <c r="D125" s="12">
        <v>30</v>
      </c>
      <c r="E125" s="12">
        <v>167</v>
      </c>
      <c r="F125" s="12">
        <f t="shared" si="33"/>
        <v>5010</v>
      </c>
      <c r="G125" s="168"/>
      <c r="H125" s="168"/>
      <c r="I125" s="188"/>
    </row>
    <row r="126" spans="1:9">
      <c r="A126" s="183"/>
      <c r="B126" s="11" t="s">
        <v>601</v>
      </c>
      <c r="C126" s="12" t="s">
        <v>602</v>
      </c>
      <c r="D126" s="12">
        <v>30</v>
      </c>
      <c r="E126" s="12">
        <v>152</v>
      </c>
      <c r="F126" s="12">
        <f t="shared" si="33"/>
        <v>4560</v>
      </c>
      <c r="G126" s="12">
        <f>F126</f>
        <v>4560</v>
      </c>
      <c r="H126" s="12">
        <v>4059</v>
      </c>
      <c r="I126" s="14">
        <f t="shared" ref="I126" si="36">H126/G126</f>
        <v>0.89013157894736838</v>
      </c>
    </row>
    <row r="127" spans="1:9">
      <c r="A127" s="183"/>
      <c r="B127" s="189" t="s">
        <v>466</v>
      </c>
      <c r="C127" s="12" t="s">
        <v>603</v>
      </c>
      <c r="D127" s="12">
        <v>24</v>
      </c>
      <c r="E127" s="12">
        <v>156</v>
      </c>
      <c r="F127" s="12">
        <f t="shared" si="33"/>
        <v>3744</v>
      </c>
      <c r="G127" s="168">
        <f>SUM(F127:F131)</f>
        <v>20448</v>
      </c>
      <c r="H127" s="168">
        <v>17593</v>
      </c>
      <c r="I127" s="193">
        <f>H127/G127</f>
        <v>0.86037754303599379</v>
      </c>
    </row>
    <row r="128" spans="1:9">
      <c r="A128" s="183"/>
      <c r="B128" s="189"/>
      <c r="C128" s="12" t="s">
        <v>604</v>
      </c>
      <c r="D128" s="12">
        <v>24</v>
      </c>
      <c r="E128" s="12">
        <v>180</v>
      </c>
      <c r="F128" s="12">
        <f t="shared" si="33"/>
        <v>4320</v>
      </c>
      <c r="G128" s="168"/>
      <c r="H128" s="168"/>
      <c r="I128" s="187"/>
    </row>
    <row r="129" spans="1:9">
      <c r="A129" s="183"/>
      <c r="B129" s="189"/>
      <c r="C129" s="12" t="s">
        <v>605</v>
      </c>
      <c r="D129" s="12">
        <v>24</v>
      </c>
      <c r="E129" s="12">
        <v>180</v>
      </c>
      <c r="F129" s="12">
        <f t="shared" si="33"/>
        <v>4320</v>
      </c>
      <c r="G129" s="168"/>
      <c r="H129" s="168"/>
      <c r="I129" s="187"/>
    </row>
    <row r="130" spans="1:9">
      <c r="A130" s="183"/>
      <c r="B130" s="189"/>
      <c r="C130" s="12" t="s">
        <v>529</v>
      </c>
      <c r="D130" s="12">
        <v>24</v>
      </c>
      <c r="E130" s="12">
        <v>156</v>
      </c>
      <c r="F130" s="12">
        <f t="shared" si="33"/>
        <v>3744</v>
      </c>
      <c r="G130" s="168"/>
      <c r="H130" s="168"/>
      <c r="I130" s="187"/>
    </row>
    <row r="131" spans="1:9">
      <c r="A131" s="183"/>
      <c r="B131" s="189"/>
      <c r="C131" s="12" t="s">
        <v>606</v>
      </c>
      <c r="D131" s="12">
        <v>24</v>
      </c>
      <c r="E131" s="12">
        <v>180</v>
      </c>
      <c r="F131" s="12">
        <f t="shared" si="33"/>
        <v>4320</v>
      </c>
      <c r="G131" s="168"/>
      <c r="H131" s="168"/>
      <c r="I131" s="188"/>
    </row>
    <row r="132" spans="1:9" ht="17.25" thickBot="1">
      <c r="A132" s="184"/>
      <c r="B132" s="78"/>
      <c r="C132" s="78"/>
      <c r="D132" s="78"/>
      <c r="E132" s="78"/>
      <c r="F132" s="78"/>
      <c r="G132" s="72">
        <f>SUM(G114:G131)</f>
        <v>92730</v>
      </c>
      <c r="H132" s="72">
        <f>SUM(H114:H131)</f>
        <v>80063</v>
      </c>
      <c r="I132" s="73">
        <f>H132/G132</f>
        <v>0.86339911571228301</v>
      </c>
    </row>
    <row r="133" spans="1:9">
      <c r="A133" s="194" t="s">
        <v>607</v>
      </c>
      <c r="B133" s="197" t="s">
        <v>346</v>
      </c>
      <c r="C133" s="23" t="s">
        <v>608</v>
      </c>
      <c r="D133" s="23">
        <v>21</v>
      </c>
      <c r="E133" s="23">
        <v>174</v>
      </c>
      <c r="F133" s="23">
        <f>D133*E133</f>
        <v>3654</v>
      </c>
      <c r="G133" s="198">
        <f>SUM(F133:F134)</f>
        <v>5085</v>
      </c>
      <c r="H133" s="198">
        <v>3695</v>
      </c>
      <c r="I133" s="186">
        <f>H133/G133</f>
        <v>0.72664700098328416</v>
      </c>
    </row>
    <row r="134" spans="1:9">
      <c r="A134" s="195"/>
      <c r="B134" s="189"/>
      <c r="C134" s="12" t="s">
        <v>609</v>
      </c>
      <c r="D134" s="12">
        <v>9</v>
      </c>
      <c r="E134" s="12">
        <v>159</v>
      </c>
      <c r="F134" s="12">
        <f>D134*E134</f>
        <v>1431</v>
      </c>
      <c r="G134" s="168"/>
      <c r="H134" s="168"/>
      <c r="I134" s="188"/>
    </row>
    <row r="135" spans="1:9">
      <c r="A135" s="195"/>
      <c r="B135" s="11" t="s">
        <v>610</v>
      </c>
      <c r="C135" s="12" t="s">
        <v>611</v>
      </c>
      <c r="D135" s="12">
        <v>13</v>
      </c>
      <c r="E135" s="12">
        <v>194</v>
      </c>
      <c r="F135" s="12">
        <f t="shared" ref="F135:F136" si="37">D135*E135</f>
        <v>2522</v>
      </c>
      <c r="G135" s="12">
        <f>F135</f>
        <v>2522</v>
      </c>
      <c r="H135" s="12">
        <v>2103</v>
      </c>
      <c r="I135" s="14">
        <f t="shared" ref="I135:I136" si="38">H135/G135</f>
        <v>0.83386201427438544</v>
      </c>
    </row>
    <row r="136" spans="1:9">
      <c r="A136" s="195"/>
      <c r="B136" s="11" t="s">
        <v>582</v>
      </c>
      <c r="C136" s="12" t="s">
        <v>612</v>
      </c>
      <c r="D136" s="12">
        <v>21</v>
      </c>
      <c r="E136" s="12">
        <v>183</v>
      </c>
      <c r="F136" s="12">
        <f t="shared" si="37"/>
        <v>3843</v>
      </c>
      <c r="G136" s="12">
        <f>F136</f>
        <v>3843</v>
      </c>
      <c r="H136" s="12">
        <v>3302</v>
      </c>
      <c r="I136" s="14">
        <f t="shared" si="38"/>
        <v>0.85922456414259696</v>
      </c>
    </row>
    <row r="137" spans="1:9" ht="17.25" thickBot="1">
      <c r="A137" s="196"/>
      <c r="B137" s="78"/>
      <c r="C137" s="78"/>
      <c r="D137" s="78"/>
      <c r="E137" s="78"/>
      <c r="F137" s="78"/>
      <c r="G137" s="72">
        <f>SUM(G133:G136)</f>
        <v>11450</v>
      </c>
      <c r="H137" s="72">
        <f>SUM(H133:H136)</f>
        <v>9100</v>
      </c>
      <c r="I137" s="73">
        <f>H137/G137</f>
        <v>0.79475982532751088</v>
      </c>
    </row>
    <row r="138" spans="1:9">
      <c r="A138" s="182" t="s">
        <v>613</v>
      </c>
      <c r="B138" s="24" t="s">
        <v>346</v>
      </c>
      <c r="C138" s="23" t="s">
        <v>614</v>
      </c>
      <c r="D138" s="23">
        <v>17</v>
      </c>
      <c r="E138" s="23">
        <v>200</v>
      </c>
      <c r="F138" s="23">
        <f>D138*E138</f>
        <v>3400</v>
      </c>
      <c r="G138" s="23">
        <f>F138</f>
        <v>3400</v>
      </c>
      <c r="H138" s="23">
        <v>2737</v>
      </c>
      <c r="I138" s="37">
        <f t="shared" ref="I138:I142" si="39">H138/G138</f>
        <v>0.80500000000000005</v>
      </c>
    </row>
    <row r="139" spans="1:9">
      <c r="A139" s="183"/>
      <c r="B139" s="11" t="s">
        <v>494</v>
      </c>
      <c r="C139" s="12" t="s">
        <v>615</v>
      </c>
      <c r="D139" s="12">
        <v>30</v>
      </c>
      <c r="E139" s="12">
        <v>157</v>
      </c>
      <c r="F139" s="12">
        <f>D139*E139</f>
        <v>4710</v>
      </c>
      <c r="G139" s="12">
        <f>F139</f>
        <v>4710</v>
      </c>
      <c r="H139" s="12">
        <v>3567</v>
      </c>
      <c r="I139" s="14">
        <f t="shared" si="39"/>
        <v>0.75732484076433126</v>
      </c>
    </row>
    <row r="140" spans="1:9" ht="17.25" thickBot="1">
      <c r="A140" s="184"/>
      <c r="B140" s="78"/>
      <c r="C140" s="78"/>
      <c r="D140" s="78"/>
      <c r="E140" s="78"/>
      <c r="F140" s="78"/>
      <c r="G140" s="72">
        <f>SUM(G138:G139)</f>
        <v>8110</v>
      </c>
      <c r="H140" s="72">
        <f>SUM(H138:H139)</f>
        <v>6304</v>
      </c>
      <c r="I140" s="73">
        <f>H140/G140</f>
        <v>0.77731196054254004</v>
      </c>
    </row>
    <row r="141" spans="1:9">
      <c r="A141" s="182" t="s">
        <v>616</v>
      </c>
      <c r="B141" s="24" t="s">
        <v>477</v>
      </c>
      <c r="C141" s="23" t="s">
        <v>617</v>
      </c>
      <c r="D141" s="23">
        <v>17</v>
      </c>
      <c r="E141" s="23">
        <v>159</v>
      </c>
      <c r="F141" s="23">
        <f>D141*E141</f>
        <v>2703</v>
      </c>
      <c r="G141" s="23">
        <f>F141</f>
        <v>2703</v>
      </c>
      <c r="H141" s="23">
        <v>1787</v>
      </c>
      <c r="I141" s="27">
        <f t="shared" si="39"/>
        <v>0.66111727709951906</v>
      </c>
    </row>
    <row r="142" spans="1:9">
      <c r="A142" s="183"/>
      <c r="B142" s="11" t="s">
        <v>466</v>
      </c>
      <c r="C142" s="12" t="s">
        <v>618</v>
      </c>
      <c r="D142" s="12">
        <v>21</v>
      </c>
      <c r="E142" s="12">
        <v>168</v>
      </c>
      <c r="F142" s="12">
        <f>D142*E142</f>
        <v>3528</v>
      </c>
      <c r="G142" s="12">
        <f>F142</f>
        <v>3528</v>
      </c>
      <c r="H142" s="12">
        <v>2259</v>
      </c>
      <c r="I142" s="14">
        <f t="shared" si="39"/>
        <v>0.64030612244897955</v>
      </c>
    </row>
    <row r="143" spans="1:9" ht="17.25" thickBot="1">
      <c r="A143" s="184"/>
      <c r="B143" s="78"/>
      <c r="C143" s="78"/>
      <c r="D143" s="78"/>
      <c r="E143" s="78"/>
      <c r="F143" s="78"/>
      <c r="G143" s="72">
        <f>SUM(G141:G142)</f>
        <v>6231</v>
      </c>
      <c r="H143" s="72">
        <f>SUM(H141:H142)</f>
        <v>4046</v>
      </c>
      <c r="I143" s="73">
        <f>H143/G143</f>
        <v>0.64933397528486603</v>
      </c>
    </row>
    <row r="144" spans="1:9">
      <c r="A144" s="194" t="s">
        <v>619</v>
      </c>
      <c r="B144" s="197" t="s">
        <v>346</v>
      </c>
      <c r="C144" s="23" t="s">
        <v>620</v>
      </c>
      <c r="D144" s="23">
        <v>37</v>
      </c>
      <c r="E144" s="23">
        <v>311</v>
      </c>
      <c r="F144" s="23">
        <f>D144*E144</f>
        <v>11507</v>
      </c>
      <c r="G144" s="198">
        <f>SUM(F144:F147)</f>
        <v>44277</v>
      </c>
      <c r="H144" s="198">
        <v>27507</v>
      </c>
      <c r="I144" s="186">
        <f>H144/G144</f>
        <v>0.62124805203604583</v>
      </c>
    </row>
    <row r="145" spans="1:9">
      <c r="A145" s="195"/>
      <c r="B145" s="189"/>
      <c r="C145" s="12" t="s">
        <v>621</v>
      </c>
      <c r="D145" s="12">
        <v>37</v>
      </c>
      <c r="E145" s="12">
        <v>290</v>
      </c>
      <c r="F145" s="12">
        <f>D145*E145</f>
        <v>10730</v>
      </c>
      <c r="G145" s="168"/>
      <c r="H145" s="168"/>
      <c r="I145" s="187"/>
    </row>
    <row r="146" spans="1:9">
      <c r="A146" s="195"/>
      <c r="B146" s="189"/>
      <c r="C146" s="12" t="s">
        <v>622</v>
      </c>
      <c r="D146" s="12">
        <v>38</v>
      </c>
      <c r="E146" s="12">
        <v>290</v>
      </c>
      <c r="F146" s="12">
        <f t="shared" ref="F146:F159" si="40">D146*E146</f>
        <v>11020</v>
      </c>
      <c r="G146" s="168"/>
      <c r="H146" s="168"/>
      <c r="I146" s="187"/>
    </row>
    <row r="147" spans="1:9">
      <c r="A147" s="195"/>
      <c r="B147" s="189"/>
      <c r="C147" s="12" t="s">
        <v>623</v>
      </c>
      <c r="D147" s="12">
        <v>38</v>
      </c>
      <c r="E147" s="12">
        <v>290</v>
      </c>
      <c r="F147" s="12">
        <f t="shared" si="40"/>
        <v>11020</v>
      </c>
      <c r="G147" s="168"/>
      <c r="H147" s="168"/>
      <c r="I147" s="188"/>
    </row>
    <row r="148" spans="1:9">
      <c r="A148" s="195"/>
      <c r="B148" s="11" t="s">
        <v>193</v>
      </c>
      <c r="C148" s="12" t="s">
        <v>624</v>
      </c>
      <c r="D148" s="12">
        <v>30</v>
      </c>
      <c r="E148" s="12">
        <v>189</v>
      </c>
      <c r="F148" s="12">
        <f t="shared" si="40"/>
        <v>5670</v>
      </c>
      <c r="G148" s="12">
        <f>F148</f>
        <v>5670</v>
      </c>
      <c r="H148" s="12">
        <v>2439</v>
      </c>
      <c r="I148" s="14">
        <f t="shared" ref="I148" si="41">H148/G148</f>
        <v>0.43015873015873018</v>
      </c>
    </row>
    <row r="149" spans="1:9">
      <c r="A149" s="195"/>
      <c r="B149" s="189" t="s">
        <v>477</v>
      </c>
      <c r="C149" s="12" t="s">
        <v>625</v>
      </c>
      <c r="D149" s="12">
        <v>42</v>
      </c>
      <c r="E149" s="12">
        <v>296</v>
      </c>
      <c r="F149" s="12">
        <f t="shared" si="40"/>
        <v>12432</v>
      </c>
      <c r="G149" s="190">
        <f>SUM(F149:F151)</f>
        <v>34964</v>
      </c>
      <c r="H149" s="190">
        <v>18413</v>
      </c>
      <c r="I149" s="193">
        <v>0.68980891719745219</v>
      </c>
    </row>
    <row r="150" spans="1:9">
      <c r="A150" s="195"/>
      <c r="B150" s="189"/>
      <c r="C150" s="12" t="s">
        <v>626</v>
      </c>
      <c r="D150" s="12">
        <v>43</v>
      </c>
      <c r="E150" s="12">
        <v>276</v>
      </c>
      <c r="F150" s="12">
        <f t="shared" si="40"/>
        <v>11868</v>
      </c>
      <c r="G150" s="191"/>
      <c r="H150" s="191"/>
      <c r="I150" s="187"/>
    </row>
    <row r="151" spans="1:9">
      <c r="A151" s="195"/>
      <c r="B151" s="189"/>
      <c r="C151" s="12" t="s">
        <v>627</v>
      </c>
      <c r="D151" s="12">
        <v>43</v>
      </c>
      <c r="E151" s="12">
        <v>248</v>
      </c>
      <c r="F151" s="12">
        <f t="shared" si="40"/>
        <v>10664</v>
      </c>
      <c r="G151" s="192"/>
      <c r="H151" s="192"/>
      <c r="I151" s="188"/>
    </row>
    <row r="152" spans="1:9">
      <c r="A152" s="195"/>
      <c r="B152" s="189" t="s">
        <v>466</v>
      </c>
      <c r="C152" s="12" t="s">
        <v>628</v>
      </c>
      <c r="D152" s="12">
        <v>25</v>
      </c>
      <c r="E152" s="12">
        <v>300</v>
      </c>
      <c r="F152" s="12">
        <f t="shared" si="40"/>
        <v>7500</v>
      </c>
      <c r="G152" s="168">
        <f>SUM(F152:F155)</f>
        <v>24192</v>
      </c>
      <c r="H152" s="168">
        <v>20349</v>
      </c>
      <c r="I152" s="193">
        <f>H152/G152</f>
        <v>0.84114583333333337</v>
      </c>
    </row>
    <row r="153" spans="1:9">
      <c r="A153" s="195"/>
      <c r="B153" s="189"/>
      <c r="C153" s="12" t="s">
        <v>629</v>
      </c>
      <c r="D153" s="12">
        <v>26</v>
      </c>
      <c r="E153" s="12">
        <v>232</v>
      </c>
      <c r="F153" s="12">
        <f t="shared" si="40"/>
        <v>6032</v>
      </c>
      <c r="G153" s="168"/>
      <c r="H153" s="168"/>
      <c r="I153" s="187"/>
    </row>
    <row r="154" spans="1:9">
      <c r="A154" s="195"/>
      <c r="B154" s="189"/>
      <c r="C154" s="12" t="s">
        <v>630</v>
      </c>
      <c r="D154" s="12">
        <v>26</v>
      </c>
      <c r="E154" s="12">
        <v>180</v>
      </c>
      <c r="F154" s="12">
        <f t="shared" si="40"/>
        <v>4680</v>
      </c>
      <c r="G154" s="168"/>
      <c r="H154" s="168"/>
      <c r="I154" s="187"/>
    </row>
    <row r="155" spans="1:9">
      <c r="A155" s="195"/>
      <c r="B155" s="189"/>
      <c r="C155" s="12" t="s">
        <v>631</v>
      </c>
      <c r="D155" s="12">
        <v>26</v>
      </c>
      <c r="E155" s="12">
        <v>230</v>
      </c>
      <c r="F155" s="12">
        <f t="shared" si="40"/>
        <v>5980</v>
      </c>
      <c r="G155" s="168"/>
      <c r="H155" s="168"/>
      <c r="I155" s="188"/>
    </row>
    <row r="156" spans="1:9">
      <c r="A156" s="195"/>
      <c r="B156" s="11" t="s">
        <v>632</v>
      </c>
      <c r="C156" s="12" t="s">
        <v>633</v>
      </c>
      <c r="D156" s="12">
        <v>17</v>
      </c>
      <c r="E156" s="12">
        <v>180</v>
      </c>
      <c r="F156" s="12">
        <f t="shared" si="40"/>
        <v>3060</v>
      </c>
      <c r="G156" s="12">
        <f>F156</f>
        <v>3060</v>
      </c>
      <c r="H156" s="12">
        <v>2394</v>
      </c>
      <c r="I156" s="14">
        <f t="shared" ref="I156:I157" si="42">H156/G156</f>
        <v>0.78235294117647058</v>
      </c>
    </row>
    <row r="157" spans="1:9">
      <c r="A157" s="195"/>
      <c r="B157" s="11" t="s">
        <v>634</v>
      </c>
      <c r="C157" s="12" t="s">
        <v>635</v>
      </c>
      <c r="D157" s="12">
        <v>30</v>
      </c>
      <c r="E157" s="12">
        <v>160</v>
      </c>
      <c r="F157" s="12">
        <f t="shared" si="40"/>
        <v>4800</v>
      </c>
      <c r="G157" s="12">
        <f>F157</f>
        <v>4800</v>
      </c>
      <c r="H157" s="12">
        <v>4243</v>
      </c>
      <c r="I157" s="14">
        <f t="shared" si="42"/>
        <v>0.88395833333333329</v>
      </c>
    </row>
    <row r="158" spans="1:9">
      <c r="A158" s="195"/>
      <c r="B158" s="189" t="s">
        <v>469</v>
      </c>
      <c r="C158" s="12" t="s">
        <v>636</v>
      </c>
      <c r="D158" s="12">
        <v>30</v>
      </c>
      <c r="E158" s="12">
        <v>275</v>
      </c>
      <c r="F158" s="12">
        <f t="shared" si="40"/>
        <v>8250</v>
      </c>
      <c r="G158" s="168">
        <f>SUM(F158:F159)</f>
        <v>16500</v>
      </c>
      <c r="H158" s="168">
        <v>12767</v>
      </c>
      <c r="I158" s="180">
        <f>H158/G158</f>
        <v>0.77375757575757576</v>
      </c>
    </row>
    <row r="159" spans="1:9">
      <c r="A159" s="195"/>
      <c r="B159" s="189"/>
      <c r="C159" s="12" t="s">
        <v>637</v>
      </c>
      <c r="D159" s="12">
        <v>30</v>
      </c>
      <c r="E159" s="12">
        <v>275</v>
      </c>
      <c r="F159" s="12">
        <f t="shared" si="40"/>
        <v>8250</v>
      </c>
      <c r="G159" s="168"/>
      <c r="H159" s="168"/>
      <c r="I159" s="181"/>
    </row>
    <row r="160" spans="1:9" ht="17.25" thickBot="1">
      <c r="A160" s="196"/>
      <c r="B160" s="78"/>
      <c r="C160" s="78"/>
      <c r="D160" s="78"/>
      <c r="E160" s="78"/>
      <c r="F160" s="78"/>
      <c r="G160" s="72">
        <f>SUM(G144:G159)</f>
        <v>133463</v>
      </c>
      <c r="H160" s="72">
        <f>SUM(H144:H159)</f>
        <v>88112</v>
      </c>
      <c r="I160" s="73">
        <f>H160/G160</f>
        <v>0.66019795748634458</v>
      </c>
    </row>
    <row r="161" spans="1:9">
      <c r="A161" s="182" t="s">
        <v>638</v>
      </c>
      <c r="B161" s="24" t="s">
        <v>324</v>
      </c>
      <c r="C161" s="23" t="s">
        <v>639</v>
      </c>
      <c r="D161" s="23">
        <v>9</v>
      </c>
      <c r="E161" s="23">
        <v>189</v>
      </c>
      <c r="F161" s="23">
        <f>D161*E161</f>
        <v>1701</v>
      </c>
      <c r="G161" s="23">
        <f>F161</f>
        <v>1701</v>
      </c>
      <c r="H161" s="23">
        <v>1330</v>
      </c>
      <c r="I161" s="27">
        <f t="shared" ref="I161:I162" si="43">H161/G161</f>
        <v>0.78189300411522633</v>
      </c>
    </row>
    <row r="162" spans="1:9">
      <c r="A162" s="183"/>
      <c r="B162" s="11" t="s">
        <v>469</v>
      </c>
      <c r="C162" s="12" t="s">
        <v>640</v>
      </c>
      <c r="D162" s="12">
        <v>30</v>
      </c>
      <c r="E162" s="12">
        <v>194</v>
      </c>
      <c r="F162" s="12">
        <f>D162*E162</f>
        <v>5820</v>
      </c>
      <c r="G162" s="12">
        <f>F162</f>
        <v>5820</v>
      </c>
      <c r="H162" s="12">
        <v>5116</v>
      </c>
      <c r="I162" s="14">
        <f t="shared" si="43"/>
        <v>0.87903780068728521</v>
      </c>
    </row>
    <row r="163" spans="1:9" ht="17.25" thickBot="1">
      <c r="A163" s="184"/>
      <c r="B163" s="78"/>
      <c r="C163" s="78"/>
      <c r="D163" s="78"/>
      <c r="E163" s="78"/>
      <c r="F163" s="78"/>
      <c r="G163" s="72">
        <f>SUM(G161:G162)</f>
        <v>7521</v>
      </c>
      <c r="H163" s="72">
        <f>SUM(H161:H162)</f>
        <v>6446</v>
      </c>
      <c r="I163" s="73">
        <f>H163/G163</f>
        <v>0.85706687940433457</v>
      </c>
    </row>
    <row r="164" spans="1:9">
      <c r="A164" s="182" t="s">
        <v>641</v>
      </c>
      <c r="B164" s="24" t="s">
        <v>346</v>
      </c>
      <c r="C164" s="23" t="s">
        <v>642</v>
      </c>
      <c r="D164" s="23">
        <v>30</v>
      </c>
      <c r="E164" s="23">
        <v>290</v>
      </c>
      <c r="F164" s="23">
        <f>D164*E164</f>
        <v>8700</v>
      </c>
      <c r="G164" s="23">
        <f>F164</f>
        <v>8700</v>
      </c>
      <c r="H164" s="23">
        <v>7612</v>
      </c>
      <c r="I164" s="27">
        <f t="shared" ref="I164:I166" si="44">H164/G164</f>
        <v>0.87494252873563216</v>
      </c>
    </row>
    <row r="165" spans="1:9">
      <c r="A165" s="183"/>
      <c r="B165" s="11" t="s">
        <v>477</v>
      </c>
      <c r="C165" s="12" t="s">
        <v>643</v>
      </c>
      <c r="D165" s="12">
        <v>9</v>
      </c>
      <c r="E165" s="12">
        <v>290</v>
      </c>
      <c r="F165" s="12">
        <f>D165*E165</f>
        <v>2610</v>
      </c>
      <c r="G165" s="12">
        <f>F165</f>
        <v>2610</v>
      </c>
      <c r="H165" s="12">
        <v>2027</v>
      </c>
      <c r="I165" s="14">
        <f t="shared" si="44"/>
        <v>0.7766283524904215</v>
      </c>
    </row>
    <row r="166" spans="1:9">
      <c r="A166" s="183"/>
      <c r="B166" s="11" t="s">
        <v>494</v>
      </c>
      <c r="C166" s="12" t="s">
        <v>644</v>
      </c>
      <c r="D166" s="12">
        <v>30</v>
      </c>
      <c r="E166" s="12">
        <v>183</v>
      </c>
      <c r="F166" s="12">
        <f>D166*E166</f>
        <v>5490</v>
      </c>
      <c r="G166" s="12">
        <f>F166</f>
        <v>5490</v>
      </c>
      <c r="H166" s="12">
        <v>4821</v>
      </c>
      <c r="I166" s="14">
        <f t="shared" si="44"/>
        <v>0.87814207650273224</v>
      </c>
    </row>
    <row r="167" spans="1:9" ht="17.25" thickBot="1">
      <c r="A167" s="184"/>
      <c r="B167" s="78"/>
      <c r="C167" s="78"/>
      <c r="D167" s="78"/>
      <c r="E167" s="78"/>
      <c r="F167" s="78"/>
      <c r="G167" s="72">
        <f>SUM(G164:G166)</f>
        <v>16800</v>
      </c>
      <c r="H167" s="72">
        <f>SUM(H164:H166)</f>
        <v>14460</v>
      </c>
      <c r="I167" s="73">
        <f>H167/G167</f>
        <v>0.86071428571428577</v>
      </c>
    </row>
    <row r="168" spans="1:9">
      <c r="A168" s="182" t="s">
        <v>645</v>
      </c>
      <c r="B168" s="24" t="s">
        <v>477</v>
      </c>
      <c r="C168" s="23" t="s">
        <v>646</v>
      </c>
      <c r="D168" s="23">
        <v>12</v>
      </c>
      <c r="E168" s="23">
        <v>138</v>
      </c>
      <c r="F168" s="23">
        <f>D168*E168</f>
        <v>1656</v>
      </c>
      <c r="G168" s="23">
        <f>F168</f>
        <v>1656</v>
      </c>
      <c r="H168" s="23">
        <v>1405</v>
      </c>
      <c r="I168" s="27">
        <f t="shared" ref="I168" si="45">H168/G168</f>
        <v>0.84842995169082125</v>
      </c>
    </row>
    <row r="169" spans="1:9" ht="17.25" thickBot="1">
      <c r="A169" s="184"/>
      <c r="B169" s="78"/>
      <c r="C169" s="78"/>
      <c r="D169" s="78"/>
      <c r="E169" s="78"/>
      <c r="F169" s="78"/>
      <c r="G169" s="72">
        <f>SUM(G168)</f>
        <v>1656</v>
      </c>
      <c r="H169" s="72">
        <f>SUM(H168)</f>
        <v>1405</v>
      </c>
      <c r="I169" s="73">
        <f>H169/G169</f>
        <v>0.84842995169082125</v>
      </c>
    </row>
    <row r="170" spans="1:9">
      <c r="A170" s="182" t="s">
        <v>647</v>
      </c>
      <c r="B170" s="24" t="s">
        <v>477</v>
      </c>
      <c r="C170" s="23" t="s">
        <v>648</v>
      </c>
      <c r="D170" s="23">
        <v>9</v>
      </c>
      <c r="E170" s="23">
        <v>159</v>
      </c>
      <c r="F170" s="23">
        <f>D170*E170</f>
        <v>1431</v>
      </c>
      <c r="G170" s="23">
        <f>F170</f>
        <v>1431</v>
      </c>
      <c r="H170" s="23">
        <v>795</v>
      </c>
      <c r="I170" s="27">
        <f t="shared" ref="I170" si="46">H170/G170</f>
        <v>0.55555555555555558</v>
      </c>
    </row>
    <row r="171" spans="1:9" ht="17.25" thickBot="1">
      <c r="A171" s="184"/>
      <c r="B171" s="78"/>
      <c r="C171" s="78"/>
      <c r="D171" s="78"/>
      <c r="E171" s="78"/>
      <c r="F171" s="78"/>
      <c r="G171" s="72">
        <f>SUM(G170)</f>
        <v>1431</v>
      </c>
      <c r="H171" s="72">
        <f>SUM(H170)</f>
        <v>795</v>
      </c>
      <c r="I171" s="73">
        <f>H171/G171</f>
        <v>0.55555555555555558</v>
      </c>
    </row>
    <row r="172" spans="1:9">
      <c r="A172" s="182" t="s">
        <v>649</v>
      </c>
      <c r="B172" s="24" t="s">
        <v>650</v>
      </c>
      <c r="C172" s="23" t="s">
        <v>651</v>
      </c>
      <c r="D172" s="23">
        <v>30</v>
      </c>
      <c r="E172" s="23">
        <v>159</v>
      </c>
      <c r="F172" s="23">
        <f>D172*E172</f>
        <v>4770</v>
      </c>
      <c r="G172" s="23">
        <f>F172</f>
        <v>4770</v>
      </c>
      <c r="H172" s="23">
        <v>3469</v>
      </c>
      <c r="I172" s="27">
        <f t="shared" ref="I172:I174" si="47">H172/G172</f>
        <v>0.72725366876310271</v>
      </c>
    </row>
    <row r="173" spans="1:9">
      <c r="A173" s="183"/>
      <c r="B173" s="11" t="s">
        <v>324</v>
      </c>
      <c r="C173" s="12" t="s">
        <v>652</v>
      </c>
      <c r="D173" s="12">
        <v>13</v>
      </c>
      <c r="E173" s="12">
        <v>189</v>
      </c>
      <c r="F173" s="12">
        <f>D173*E173</f>
        <v>2457</v>
      </c>
      <c r="G173" s="12">
        <f>F173</f>
        <v>2457</v>
      </c>
      <c r="H173" s="12">
        <v>950</v>
      </c>
      <c r="I173" s="14">
        <f t="shared" si="47"/>
        <v>0.38665038665038665</v>
      </c>
    </row>
    <row r="174" spans="1:9">
      <c r="A174" s="183"/>
      <c r="B174" s="11" t="s">
        <v>346</v>
      </c>
      <c r="C174" s="12" t="s">
        <v>653</v>
      </c>
      <c r="D174" s="11">
        <v>30</v>
      </c>
      <c r="E174" s="11">
        <v>174</v>
      </c>
      <c r="F174" s="12">
        <f>D174*E174</f>
        <v>5220</v>
      </c>
      <c r="G174" s="12">
        <f>F174</f>
        <v>5220</v>
      </c>
      <c r="H174" s="11">
        <v>4152</v>
      </c>
      <c r="I174" s="14">
        <f t="shared" si="47"/>
        <v>0.79540229885057467</v>
      </c>
    </row>
    <row r="175" spans="1:9" ht="17.25" thickBot="1">
      <c r="A175" s="185"/>
      <c r="B175" s="75"/>
      <c r="C175" s="75"/>
      <c r="D175" s="75"/>
      <c r="E175" s="75"/>
      <c r="F175" s="75"/>
      <c r="G175" s="76">
        <f>SUM(G172:G174)</f>
        <v>12447</v>
      </c>
      <c r="H175" s="76">
        <f>SUM(H172:H174)</f>
        <v>8571</v>
      </c>
      <c r="I175" s="79">
        <f>H175/G175</f>
        <v>0.68859966256929384</v>
      </c>
    </row>
    <row r="176" spans="1:9">
      <c r="A176" s="80"/>
      <c r="B176" s="81"/>
      <c r="C176" s="81"/>
      <c r="D176" s="81"/>
      <c r="E176" s="81"/>
      <c r="F176" s="81"/>
      <c r="G176" s="176">
        <f>SUM(G175,G171,G169,G167,G163,G160,G143,G140,G137,G132,G113,G107,G102,G95,G90,G86,G83,G80,G73,G65,G60,G56,G48,G45,G42,G39,G27,G24,G18,G14,G6,G3)</f>
        <v>714115</v>
      </c>
      <c r="H176" s="176">
        <f>SUM(H175,H171,H169,H167,H163,H160,H143,H140,H137,H132,H113,H107,H102,H95,H90,H86,H83,H80,H73,H65,H60,H56,H48,H45,H42,H39,H27,H24,H18,H14,H6,H3)</f>
        <v>524652</v>
      </c>
      <c r="I176" s="178">
        <f>H176/G176</f>
        <v>0.73468839052533552</v>
      </c>
    </row>
    <row r="177" spans="1:14" ht="17.25" thickBot="1">
      <c r="A177" s="82"/>
      <c r="B177" s="83"/>
      <c r="C177" s="83"/>
      <c r="D177" s="83"/>
      <c r="E177" s="83"/>
      <c r="F177" s="83"/>
      <c r="G177" s="177"/>
      <c r="H177" s="177"/>
      <c r="I177" s="179"/>
    </row>
    <row r="180" spans="1:14">
      <c r="A180"/>
      <c r="B180"/>
      <c r="C180"/>
      <c r="D180"/>
    </row>
    <row r="181" spans="1:14">
      <c r="A181" s="168" t="s">
        <v>654</v>
      </c>
      <c r="B181" s="168"/>
      <c r="C181" s="168"/>
      <c r="D181" s="168"/>
      <c r="F181" s="62" t="s">
        <v>443</v>
      </c>
      <c r="G181" s="62"/>
      <c r="H181" s="62"/>
    </row>
    <row r="182" spans="1:14">
      <c r="A182" s="168"/>
      <c r="B182" s="168"/>
      <c r="C182" s="168"/>
      <c r="D182" s="168"/>
      <c r="F182" s="62" t="s">
        <v>444</v>
      </c>
      <c r="G182" s="62" t="s">
        <v>445</v>
      </c>
      <c r="H182" s="62" t="s">
        <v>6</v>
      </c>
    </row>
    <row r="183" spans="1:14">
      <c r="A183" s="62" t="s">
        <v>1</v>
      </c>
      <c r="B183" s="62" t="s">
        <v>6</v>
      </c>
      <c r="C183" s="62" t="s">
        <v>8</v>
      </c>
      <c r="D183" s="62" t="s">
        <v>9</v>
      </c>
      <c r="F183" s="62" t="s">
        <v>448</v>
      </c>
      <c r="G183" s="63">
        <f>H183/H186</f>
        <v>0.50323687361279346</v>
      </c>
      <c r="H183" s="64">
        <v>359369</v>
      </c>
      <c r="K183"/>
      <c r="L183"/>
      <c r="M183"/>
      <c r="N183"/>
    </row>
    <row r="184" spans="1:14">
      <c r="A184" t="s">
        <v>464</v>
      </c>
      <c r="B184">
        <v>2958</v>
      </c>
      <c r="C184">
        <v>2720</v>
      </c>
      <c r="D184">
        <v>92</v>
      </c>
      <c r="F184" s="62" t="s">
        <v>449</v>
      </c>
      <c r="G184" s="63">
        <f>H184/H186</f>
        <v>6.5065150570986469E-2</v>
      </c>
      <c r="H184" s="64">
        <v>46464</v>
      </c>
      <c r="K184"/>
      <c r="L184"/>
      <c r="M184"/>
      <c r="N184"/>
    </row>
    <row r="185" spans="1:14">
      <c r="A185" t="s">
        <v>587</v>
      </c>
      <c r="B185">
        <v>92730</v>
      </c>
      <c r="C185">
        <v>80063</v>
      </c>
      <c r="D185">
        <v>86.3</v>
      </c>
      <c r="F185" s="62" t="s">
        <v>451</v>
      </c>
      <c r="G185" s="63">
        <f>H185/H186</f>
        <v>0.4316979758162201</v>
      </c>
      <c r="H185" s="64">
        <v>308282</v>
      </c>
      <c r="K185"/>
      <c r="L185"/>
      <c r="M185"/>
      <c r="N185"/>
    </row>
    <row r="186" spans="1:14">
      <c r="A186" t="s">
        <v>655</v>
      </c>
      <c r="B186">
        <v>16800</v>
      </c>
      <c r="C186">
        <v>14460</v>
      </c>
      <c r="D186">
        <v>86.1</v>
      </c>
      <c r="F186" s="62"/>
      <c r="G186" s="62"/>
      <c r="H186" s="64">
        <v>714115</v>
      </c>
      <c r="K186"/>
      <c r="L186"/>
      <c r="M186"/>
      <c r="N186"/>
    </row>
    <row r="187" spans="1:14">
      <c r="A187" t="s">
        <v>656</v>
      </c>
      <c r="B187">
        <v>22976</v>
      </c>
      <c r="C187">
        <v>19755</v>
      </c>
      <c r="D187">
        <v>86</v>
      </c>
      <c r="K187"/>
      <c r="L187"/>
      <c r="M187"/>
      <c r="N187"/>
    </row>
    <row r="188" spans="1:14">
      <c r="A188" t="s">
        <v>638</v>
      </c>
      <c r="B188">
        <v>7521</v>
      </c>
      <c r="C188">
        <v>6446</v>
      </c>
      <c r="D188">
        <v>85.7</v>
      </c>
      <c r="K188"/>
      <c r="L188"/>
      <c r="M188"/>
      <c r="N188"/>
    </row>
    <row r="189" spans="1:14">
      <c r="A189" t="s">
        <v>645</v>
      </c>
      <c r="B189">
        <v>1656</v>
      </c>
      <c r="C189">
        <v>1405</v>
      </c>
      <c r="D189">
        <v>84.8</v>
      </c>
      <c r="K189"/>
      <c r="L189"/>
      <c r="M189"/>
      <c r="N189"/>
    </row>
    <row r="190" spans="1:14">
      <c r="A190" t="s">
        <v>493</v>
      </c>
      <c r="B190">
        <v>62978</v>
      </c>
      <c r="C190">
        <v>53176</v>
      </c>
      <c r="D190">
        <v>84.4</v>
      </c>
      <c r="K190"/>
      <c r="L190"/>
      <c r="M190"/>
      <c r="N190"/>
    </row>
    <row r="191" spans="1:14">
      <c r="A191" t="s">
        <v>657</v>
      </c>
      <c r="B191">
        <v>29406</v>
      </c>
      <c r="C191">
        <v>23654</v>
      </c>
      <c r="D191">
        <v>80.400000000000006</v>
      </c>
      <c r="K191"/>
      <c r="L191"/>
      <c r="M191"/>
      <c r="N191"/>
    </row>
    <row r="192" spans="1:14">
      <c r="A192" t="s">
        <v>658</v>
      </c>
      <c r="B192">
        <v>11450</v>
      </c>
      <c r="C192">
        <v>9100</v>
      </c>
      <c r="D192">
        <v>79.5</v>
      </c>
      <c r="K192"/>
      <c r="L192"/>
      <c r="M192"/>
      <c r="N192"/>
    </row>
    <row r="193" spans="1:14">
      <c r="A193" t="s">
        <v>509</v>
      </c>
      <c r="B193">
        <v>11054</v>
      </c>
      <c r="C193">
        <v>8758</v>
      </c>
      <c r="D193">
        <v>79.2</v>
      </c>
      <c r="K193"/>
      <c r="L193"/>
      <c r="M193"/>
      <c r="N193"/>
    </row>
    <row r="194" spans="1:14">
      <c r="A194" t="s">
        <v>659</v>
      </c>
      <c r="B194">
        <v>26490</v>
      </c>
      <c r="C194">
        <v>20957</v>
      </c>
      <c r="D194">
        <v>79.099999999999994</v>
      </c>
      <c r="K194"/>
      <c r="L194"/>
      <c r="M194"/>
      <c r="N194"/>
    </row>
    <row r="195" spans="1:14">
      <c r="A195" t="s">
        <v>613</v>
      </c>
      <c r="B195">
        <v>8110</v>
      </c>
      <c r="C195">
        <v>6304</v>
      </c>
      <c r="D195">
        <v>77.7</v>
      </c>
      <c r="K195"/>
      <c r="L195"/>
      <c r="M195"/>
      <c r="N195"/>
    </row>
    <row r="196" spans="1:14">
      <c r="A196" t="s">
        <v>506</v>
      </c>
      <c r="B196">
        <v>4914</v>
      </c>
      <c r="C196">
        <v>3782</v>
      </c>
      <c r="D196">
        <v>77</v>
      </c>
      <c r="K196"/>
      <c r="L196"/>
      <c r="M196"/>
      <c r="N196"/>
    </row>
    <row r="197" spans="1:14">
      <c r="A197" t="s">
        <v>561</v>
      </c>
      <c r="B197">
        <v>9652</v>
      </c>
      <c r="C197">
        <v>7357</v>
      </c>
      <c r="D197">
        <v>76.2</v>
      </c>
      <c r="K197"/>
      <c r="L197"/>
      <c r="M197"/>
      <c r="N197"/>
    </row>
    <row r="198" spans="1:14">
      <c r="A198" t="s">
        <v>660</v>
      </c>
      <c r="B198">
        <v>24630</v>
      </c>
      <c r="C198">
        <v>18222</v>
      </c>
      <c r="D198">
        <v>74</v>
      </c>
      <c r="K198"/>
      <c r="L198"/>
      <c r="M198"/>
      <c r="N198"/>
    </row>
    <row r="199" spans="1:14">
      <c r="A199" t="s">
        <v>567</v>
      </c>
      <c r="B199">
        <v>12744</v>
      </c>
      <c r="C199">
        <v>9279</v>
      </c>
      <c r="D199">
        <v>72.8</v>
      </c>
      <c r="K199"/>
      <c r="L199"/>
      <c r="M199"/>
      <c r="N199"/>
    </row>
    <row r="200" spans="1:14">
      <c r="A200" t="s">
        <v>661</v>
      </c>
      <c r="B200">
        <v>16650</v>
      </c>
      <c r="C200">
        <v>12093</v>
      </c>
      <c r="D200">
        <v>72.599999999999994</v>
      </c>
      <c r="K200"/>
      <c r="L200"/>
      <c r="M200"/>
      <c r="N200"/>
    </row>
    <row r="201" spans="1:14">
      <c r="A201" t="s">
        <v>662</v>
      </c>
      <c r="B201">
        <v>32619</v>
      </c>
      <c r="C201">
        <v>23037</v>
      </c>
      <c r="D201">
        <v>70.599999999999994</v>
      </c>
      <c r="K201"/>
      <c r="L201"/>
      <c r="M201"/>
      <c r="N201"/>
    </row>
    <row r="202" spans="1:14">
      <c r="A202" t="s">
        <v>649</v>
      </c>
      <c r="B202">
        <v>12447</v>
      </c>
      <c r="C202">
        <v>8571</v>
      </c>
      <c r="D202">
        <v>68.900000000000006</v>
      </c>
      <c r="K202"/>
      <c r="L202"/>
      <c r="M202"/>
      <c r="N202"/>
    </row>
    <row r="203" spans="1:14">
      <c r="A203" t="s">
        <v>663</v>
      </c>
      <c r="B203">
        <v>1566</v>
      </c>
      <c r="C203">
        <v>1042</v>
      </c>
      <c r="D203">
        <v>66.5</v>
      </c>
      <c r="K203"/>
      <c r="L203"/>
      <c r="M203"/>
      <c r="N203"/>
    </row>
    <row r="204" spans="1:14">
      <c r="A204" t="s">
        <v>619</v>
      </c>
      <c r="B204">
        <v>133463</v>
      </c>
      <c r="C204">
        <v>88112</v>
      </c>
      <c r="D204">
        <v>66</v>
      </c>
      <c r="K204"/>
      <c r="L204"/>
      <c r="M204"/>
      <c r="N204"/>
    </row>
    <row r="205" spans="1:14">
      <c r="A205" t="s">
        <v>526</v>
      </c>
      <c r="B205">
        <v>20304</v>
      </c>
      <c r="C205">
        <v>13311</v>
      </c>
      <c r="D205">
        <v>65.599999999999994</v>
      </c>
      <c r="K205"/>
      <c r="L205"/>
      <c r="M205"/>
      <c r="N205"/>
    </row>
    <row r="206" spans="1:14">
      <c r="A206" t="s">
        <v>616</v>
      </c>
      <c r="B206">
        <v>6231</v>
      </c>
      <c r="C206">
        <v>4046</v>
      </c>
      <c r="D206">
        <v>64.900000000000006</v>
      </c>
      <c r="K206"/>
      <c r="L206"/>
      <c r="M206"/>
      <c r="N206"/>
    </row>
    <row r="207" spans="1:14">
      <c r="A207" t="s">
        <v>664</v>
      </c>
      <c r="B207">
        <v>31064</v>
      </c>
      <c r="C207">
        <v>19651</v>
      </c>
      <c r="D207">
        <v>63.3</v>
      </c>
      <c r="K207"/>
      <c r="L207"/>
      <c r="M207"/>
      <c r="N207"/>
    </row>
    <row r="208" spans="1:14">
      <c r="A208" t="s">
        <v>665</v>
      </c>
      <c r="B208">
        <v>5103</v>
      </c>
      <c r="C208">
        <v>3208</v>
      </c>
      <c r="D208">
        <v>62.9</v>
      </c>
      <c r="K208"/>
      <c r="L208"/>
      <c r="M208"/>
      <c r="N208"/>
    </row>
    <row r="209" spans="1:14">
      <c r="A209" t="s">
        <v>666</v>
      </c>
      <c r="B209">
        <v>42222</v>
      </c>
      <c r="C209">
        <v>26530</v>
      </c>
      <c r="D209">
        <v>62.8</v>
      </c>
      <c r="K209"/>
      <c r="L209"/>
      <c r="M209"/>
      <c r="N209"/>
    </row>
    <row r="210" spans="1:14">
      <c r="A210" t="s">
        <v>667</v>
      </c>
      <c r="B210">
        <v>40682</v>
      </c>
      <c r="C210">
        <v>25488</v>
      </c>
      <c r="D210">
        <v>62.7</v>
      </c>
      <c r="K210"/>
      <c r="L210"/>
      <c r="M210"/>
      <c r="N210"/>
    </row>
    <row r="211" spans="1:14">
      <c r="A211" t="s">
        <v>668</v>
      </c>
      <c r="B211">
        <v>4602</v>
      </c>
      <c r="C211">
        <v>2698</v>
      </c>
      <c r="D211">
        <v>58.6</v>
      </c>
      <c r="K211"/>
      <c r="L211"/>
      <c r="M211"/>
      <c r="N211"/>
    </row>
    <row r="212" spans="1:14">
      <c r="A212" t="s">
        <v>669</v>
      </c>
      <c r="B212">
        <v>14835</v>
      </c>
      <c r="C212">
        <v>8395</v>
      </c>
      <c r="D212">
        <v>56.6</v>
      </c>
      <c r="K212"/>
      <c r="L212"/>
      <c r="M212"/>
      <c r="N212"/>
    </row>
    <row r="213" spans="1:14">
      <c r="A213" t="s">
        <v>647</v>
      </c>
      <c r="B213">
        <v>1431</v>
      </c>
      <c r="C213">
        <v>795</v>
      </c>
      <c r="D213">
        <v>55.6</v>
      </c>
      <c r="K213"/>
      <c r="L213"/>
      <c r="M213"/>
      <c r="N213"/>
    </row>
    <row r="214" spans="1:14">
      <c r="A214" t="s">
        <v>551</v>
      </c>
      <c r="B214">
        <v>3315</v>
      </c>
      <c r="C214">
        <v>1602</v>
      </c>
      <c r="D214">
        <v>48.3</v>
      </c>
      <c r="K214"/>
      <c r="L214"/>
      <c r="M214"/>
      <c r="N214"/>
    </row>
    <row r="215" spans="1:14">
      <c r="A215" t="s">
        <v>670</v>
      </c>
      <c r="B215">
        <v>1512</v>
      </c>
      <c r="C215">
        <v>635</v>
      </c>
      <c r="D215">
        <v>42</v>
      </c>
    </row>
    <row r="216" spans="1:14">
      <c r="A216"/>
      <c r="B216"/>
      <c r="C216"/>
      <c r="D216"/>
    </row>
    <row r="217" spans="1:14">
      <c r="A217"/>
      <c r="B217"/>
      <c r="C217"/>
      <c r="D217"/>
    </row>
    <row r="218" spans="1:14">
      <c r="D218"/>
    </row>
    <row r="219" spans="1:14">
      <c r="D219"/>
    </row>
    <row r="220" spans="1:14">
      <c r="D220"/>
    </row>
    <row r="221" spans="1:14">
      <c r="D221"/>
    </row>
    <row r="222" spans="1:14">
      <c r="D222"/>
    </row>
  </sheetData>
  <mergeCells count="132">
    <mergeCell ref="A2:A3"/>
    <mergeCell ref="A4:A6"/>
    <mergeCell ref="A7:A14"/>
    <mergeCell ref="B7:B9"/>
    <mergeCell ref="G7:G9"/>
    <mergeCell ref="H7:H9"/>
    <mergeCell ref="A19:A24"/>
    <mergeCell ref="B21:B23"/>
    <mergeCell ref="G21:G23"/>
    <mergeCell ref="H21:H23"/>
    <mergeCell ref="I21:I23"/>
    <mergeCell ref="A25:A27"/>
    <mergeCell ref="I7:I9"/>
    <mergeCell ref="B10:B12"/>
    <mergeCell ref="G10:G12"/>
    <mergeCell ref="H10:H12"/>
    <mergeCell ref="I10:I12"/>
    <mergeCell ref="A15:A18"/>
    <mergeCell ref="A49:A56"/>
    <mergeCell ref="B53:B55"/>
    <mergeCell ref="G53:G55"/>
    <mergeCell ref="H53:H55"/>
    <mergeCell ref="I53:I55"/>
    <mergeCell ref="A57:A60"/>
    <mergeCell ref="G36:G38"/>
    <mergeCell ref="H36:H38"/>
    <mergeCell ref="I36:I38"/>
    <mergeCell ref="A40:A42"/>
    <mergeCell ref="A43:A45"/>
    <mergeCell ref="A46:A48"/>
    <mergeCell ref="A28:A39"/>
    <mergeCell ref="B28:B31"/>
    <mergeCell ref="G28:G31"/>
    <mergeCell ref="H28:H31"/>
    <mergeCell ref="I28:I31"/>
    <mergeCell ref="B33:B35"/>
    <mergeCell ref="G33:G35"/>
    <mergeCell ref="H33:H35"/>
    <mergeCell ref="I33:I35"/>
    <mergeCell ref="B36:B38"/>
    <mergeCell ref="I66:I67"/>
    <mergeCell ref="A74:A80"/>
    <mergeCell ref="B77:B79"/>
    <mergeCell ref="G77:G79"/>
    <mergeCell ref="H77:H79"/>
    <mergeCell ref="I77:I79"/>
    <mergeCell ref="A61:A65"/>
    <mergeCell ref="B61:B62"/>
    <mergeCell ref="G61:G62"/>
    <mergeCell ref="H61:H62"/>
    <mergeCell ref="I61:I62"/>
    <mergeCell ref="B63:B64"/>
    <mergeCell ref="G63:G64"/>
    <mergeCell ref="H63:H64"/>
    <mergeCell ref="I63:I64"/>
    <mergeCell ref="A81:A83"/>
    <mergeCell ref="A84:A86"/>
    <mergeCell ref="A87:A90"/>
    <mergeCell ref="B88:B89"/>
    <mergeCell ref="G88:G89"/>
    <mergeCell ref="H88:H89"/>
    <mergeCell ref="A66:A73"/>
    <mergeCell ref="B66:B67"/>
    <mergeCell ref="G66:G67"/>
    <mergeCell ref="H66:H67"/>
    <mergeCell ref="A96:A102"/>
    <mergeCell ref="B97:B98"/>
    <mergeCell ref="G97:G98"/>
    <mergeCell ref="H97:H98"/>
    <mergeCell ref="I97:I98"/>
    <mergeCell ref="A103:A107"/>
    <mergeCell ref="I88:I89"/>
    <mergeCell ref="A91:A95"/>
    <mergeCell ref="B93:B94"/>
    <mergeCell ref="G93:G94"/>
    <mergeCell ref="H93:H94"/>
    <mergeCell ref="I93:I94"/>
    <mergeCell ref="B117:B118"/>
    <mergeCell ref="G117:G118"/>
    <mergeCell ref="H117:H118"/>
    <mergeCell ref="I117:I118"/>
    <mergeCell ref="B120:B125"/>
    <mergeCell ref="G120:G125"/>
    <mergeCell ref="H120:H125"/>
    <mergeCell ref="I120:I125"/>
    <mergeCell ref="A108:A113"/>
    <mergeCell ref="B110:B111"/>
    <mergeCell ref="G110:G111"/>
    <mergeCell ref="H110:H111"/>
    <mergeCell ref="I110:I111"/>
    <mergeCell ref="A114:A132"/>
    <mergeCell ref="B114:B115"/>
    <mergeCell ref="G114:G115"/>
    <mergeCell ref="H114:H115"/>
    <mergeCell ref="I114:I115"/>
    <mergeCell ref="B127:B131"/>
    <mergeCell ref="G127:G131"/>
    <mergeCell ref="H127:H131"/>
    <mergeCell ref="I127:I131"/>
    <mergeCell ref="A133:A137"/>
    <mergeCell ref="B133:B134"/>
    <mergeCell ref="G133:G134"/>
    <mergeCell ref="H133:H134"/>
    <mergeCell ref="I133:I134"/>
    <mergeCell ref="A138:A140"/>
    <mergeCell ref="A141:A143"/>
    <mergeCell ref="A144:A160"/>
    <mergeCell ref="B144:B147"/>
    <mergeCell ref="G144:G147"/>
    <mergeCell ref="H144:H147"/>
    <mergeCell ref="B158:B159"/>
    <mergeCell ref="G158:G159"/>
    <mergeCell ref="H158:H159"/>
    <mergeCell ref="I144:I147"/>
    <mergeCell ref="B149:B151"/>
    <mergeCell ref="G149:G151"/>
    <mergeCell ref="H149:H151"/>
    <mergeCell ref="I149:I151"/>
    <mergeCell ref="B152:B155"/>
    <mergeCell ref="G152:G155"/>
    <mergeCell ref="H152:H155"/>
    <mergeCell ref="I152:I155"/>
    <mergeCell ref="G176:G177"/>
    <mergeCell ref="H176:H177"/>
    <mergeCell ref="I176:I177"/>
    <mergeCell ref="A181:D182"/>
    <mergeCell ref="I158:I159"/>
    <mergeCell ref="A161:A163"/>
    <mergeCell ref="A164:A167"/>
    <mergeCell ref="A168:A169"/>
    <mergeCell ref="A170:A171"/>
    <mergeCell ref="A172:A175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0"/>
  <sheetViews>
    <sheetView zoomScale="55" zoomScaleNormal="55" workbookViewId="0">
      <selection activeCell="N31" sqref="N31"/>
    </sheetView>
  </sheetViews>
  <sheetFormatPr defaultRowHeight="16.5"/>
  <cols>
    <col min="1" max="1" width="18.875" bestFit="1" customWidth="1"/>
    <col min="2" max="3" width="18.875" customWidth="1"/>
    <col min="4" max="4" width="18" bestFit="1" customWidth="1"/>
    <col min="5" max="10" width="12.625" customWidth="1"/>
  </cols>
  <sheetData>
    <row r="1" spans="1:10" ht="21.95" customHeight="1">
      <c r="A1" s="224" t="s">
        <v>1</v>
      </c>
      <c r="B1" s="225"/>
      <c r="C1" s="113" t="s">
        <v>771</v>
      </c>
      <c r="D1" s="113" t="s">
        <v>772</v>
      </c>
      <c r="E1" s="113" t="s">
        <v>773</v>
      </c>
      <c r="F1" s="113" t="s">
        <v>5</v>
      </c>
      <c r="G1" s="113" t="s">
        <v>4</v>
      </c>
      <c r="H1" s="114" t="s">
        <v>6</v>
      </c>
      <c r="I1" s="114" t="s">
        <v>8</v>
      </c>
      <c r="J1" s="114" t="s">
        <v>9</v>
      </c>
    </row>
    <row r="2" spans="1:10" ht="21.95" customHeight="1">
      <c r="A2" s="226" t="s">
        <v>774</v>
      </c>
      <c r="B2" s="217" t="s">
        <v>775</v>
      </c>
      <c r="C2" s="115" t="s">
        <v>17</v>
      </c>
      <c r="D2" s="116" t="s">
        <v>776</v>
      </c>
      <c r="E2" s="116" t="s">
        <v>777</v>
      </c>
      <c r="F2" s="115">
        <v>277</v>
      </c>
      <c r="G2" s="115">
        <v>23</v>
      </c>
      <c r="H2" s="117">
        <f>(F2*G2)</f>
        <v>6371</v>
      </c>
      <c r="I2" s="118">
        <v>4212</v>
      </c>
      <c r="J2" s="119">
        <f>I2/H2</f>
        <v>0.661120703186313</v>
      </c>
    </row>
    <row r="3" spans="1:10" ht="21.95" customHeight="1">
      <c r="A3" s="227"/>
      <c r="B3" s="218"/>
      <c r="C3" s="115" t="s">
        <v>778</v>
      </c>
      <c r="D3" s="116" t="s">
        <v>779</v>
      </c>
      <c r="E3" s="116" t="s">
        <v>780</v>
      </c>
      <c r="F3" s="115">
        <v>285</v>
      </c>
      <c r="G3" s="115">
        <v>30</v>
      </c>
      <c r="H3" s="117">
        <f>(F3*G3)</f>
        <v>8550</v>
      </c>
      <c r="I3" s="118">
        <v>8262</v>
      </c>
      <c r="J3" s="119">
        <f>I3/H3</f>
        <v>0.96631578947368424</v>
      </c>
    </row>
    <row r="4" spans="1:10" ht="21.95" customHeight="1">
      <c r="A4" s="227"/>
      <c r="B4" s="219"/>
      <c r="C4" s="120"/>
      <c r="D4" s="210" t="s">
        <v>781</v>
      </c>
      <c r="E4" s="211"/>
      <c r="F4" s="211"/>
      <c r="G4" s="212"/>
      <c r="H4" s="121">
        <f>SUM(H2:H3)</f>
        <v>14921</v>
      </c>
      <c r="I4" s="122">
        <f>SUM(I2:I3)</f>
        <v>12474</v>
      </c>
      <c r="J4" s="123">
        <f>I4/H4</f>
        <v>0.83600294886401716</v>
      </c>
    </row>
    <row r="5" spans="1:10" ht="21.95" customHeight="1">
      <c r="A5" s="227"/>
      <c r="B5" s="124" t="s">
        <v>782</v>
      </c>
      <c r="C5" s="124" t="s">
        <v>17</v>
      </c>
      <c r="D5" s="116" t="s">
        <v>783</v>
      </c>
      <c r="E5" s="116" t="s">
        <v>777</v>
      </c>
      <c r="F5" s="115">
        <f>8+56+227</f>
        <v>291</v>
      </c>
      <c r="G5" s="115">
        <v>21</v>
      </c>
      <c r="H5" s="117">
        <f>(F5*G5)</f>
        <v>6111</v>
      </c>
      <c r="I5" s="118">
        <v>5551</v>
      </c>
      <c r="J5" s="119">
        <f>I5/H5</f>
        <v>0.90836197021764031</v>
      </c>
    </row>
    <row r="6" spans="1:10" ht="21.95" customHeight="1">
      <c r="A6" s="227"/>
      <c r="B6" s="220" t="s">
        <v>784</v>
      </c>
      <c r="C6" s="116" t="s">
        <v>17</v>
      </c>
      <c r="D6" s="116" t="s">
        <v>785</v>
      </c>
      <c r="E6" s="116" t="s">
        <v>786</v>
      </c>
      <c r="F6" s="116">
        <v>407</v>
      </c>
      <c r="G6" s="116">
        <v>114</v>
      </c>
      <c r="H6" s="117">
        <f>(F6*G6)</f>
        <v>46398</v>
      </c>
      <c r="I6" s="125">
        <v>21409</v>
      </c>
      <c r="J6" s="119">
        <f>I6/H6</f>
        <v>0.46142075089443513</v>
      </c>
    </row>
    <row r="7" spans="1:10" ht="21.95" customHeight="1">
      <c r="A7" s="227"/>
      <c r="B7" s="221"/>
      <c r="C7" s="116" t="s">
        <v>228</v>
      </c>
      <c r="D7" s="116" t="s">
        <v>787</v>
      </c>
      <c r="E7" s="116" t="s">
        <v>786</v>
      </c>
      <c r="F7" s="116">
        <v>495</v>
      </c>
      <c r="G7" s="116">
        <v>32</v>
      </c>
      <c r="H7" s="117">
        <f>(F7*G7)</f>
        <v>15840</v>
      </c>
      <c r="I7" s="125">
        <v>18566</v>
      </c>
      <c r="J7" s="119">
        <f>I7/(H7+H8)</f>
        <v>0.72979559748427669</v>
      </c>
    </row>
    <row r="8" spans="1:10" ht="21.95" customHeight="1">
      <c r="A8" s="227"/>
      <c r="B8" s="221"/>
      <c r="C8" s="116" t="s">
        <v>228</v>
      </c>
      <c r="D8" s="116" t="s">
        <v>788</v>
      </c>
      <c r="E8" s="116" t="s">
        <v>789</v>
      </c>
      <c r="F8" s="116">
        <v>300</v>
      </c>
      <c r="G8" s="116">
        <v>32</v>
      </c>
      <c r="H8" s="117">
        <f>(F8*G8)</f>
        <v>9600</v>
      </c>
      <c r="I8" s="125"/>
      <c r="J8" s="119"/>
    </row>
    <row r="9" spans="1:10" ht="21.95" customHeight="1">
      <c r="A9" s="227"/>
      <c r="B9" s="222"/>
      <c r="C9" s="126"/>
      <c r="D9" s="210" t="s">
        <v>781</v>
      </c>
      <c r="E9" s="211"/>
      <c r="F9" s="211"/>
      <c r="G9" s="212"/>
      <c r="H9" s="121">
        <f>SUM(H6:H8)</f>
        <v>71838</v>
      </c>
      <c r="I9" s="122">
        <f>SUM(I6:I7)</f>
        <v>39975</v>
      </c>
      <c r="J9" s="123">
        <f t="shared" ref="J9:J17" si="0">I9/H9</f>
        <v>0.55646036916395225</v>
      </c>
    </row>
    <row r="10" spans="1:10" ht="21.95" customHeight="1">
      <c r="A10" s="227"/>
      <c r="B10" s="217" t="s">
        <v>790</v>
      </c>
      <c r="C10" s="115" t="s">
        <v>17</v>
      </c>
      <c r="D10" s="115" t="s">
        <v>791</v>
      </c>
      <c r="E10" s="115" t="s">
        <v>777</v>
      </c>
      <c r="F10" s="115">
        <v>277</v>
      </c>
      <c r="G10" s="116">
        <v>57</v>
      </c>
      <c r="H10" s="117">
        <f>(F10*G10)</f>
        <v>15789</v>
      </c>
      <c r="I10" s="118">
        <v>12446</v>
      </c>
      <c r="J10" s="119">
        <f t="shared" si="0"/>
        <v>0.78827031477610998</v>
      </c>
    </row>
    <row r="11" spans="1:10" ht="21.95" customHeight="1">
      <c r="A11" s="227"/>
      <c r="B11" s="218"/>
      <c r="C11" s="115" t="s">
        <v>228</v>
      </c>
      <c r="D11" s="115" t="s">
        <v>792</v>
      </c>
      <c r="E11" s="115" t="s">
        <v>793</v>
      </c>
      <c r="F11" s="115">
        <v>311</v>
      </c>
      <c r="G11" s="115">
        <v>54</v>
      </c>
      <c r="H11" s="117">
        <f>(F11*G11)</f>
        <v>16794</v>
      </c>
      <c r="I11" s="118">
        <v>7622</v>
      </c>
      <c r="J11" s="119">
        <f t="shared" si="0"/>
        <v>0.45385256639275934</v>
      </c>
    </row>
    <row r="12" spans="1:10" ht="21.95" customHeight="1">
      <c r="A12" s="227"/>
      <c r="B12" s="218"/>
      <c r="C12" s="115" t="s">
        <v>794</v>
      </c>
      <c r="D12" s="116" t="s">
        <v>795</v>
      </c>
      <c r="E12" s="116" t="s">
        <v>796</v>
      </c>
      <c r="F12" s="115">
        <v>252</v>
      </c>
      <c r="G12" s="115">
        <v>30</v>
      </c>
      <c r="H12" s="117">
        <f>(F12*G12)</f>
        <v>7560</v>
      </c>
      <c r="I12" s="118">
        <v>6219</v>
      </c>
      <c r="J12" s="119">
        <f t="shared" si="0"/>
        <v>0.82261904761904758</v>
      </c>
    </row>
    <row r="13" spans="1:10" ht="21.95" customHeight="1">
      <c r="A13" s="227"/>
      <c r="B13" s="219"/>
      <c r="C13" s="120"/>
      <c r="D13" s="210" t="s">
        <v>781</v>
      </c>
      <c r="E13" s="211"/>
      <c r="F13" s="211"/>
      <c r="G13" s="212"/>
      <c r="H13" s="121">
        <f>SUM(H10:H12)</f>
        <v>40143</v>
      </c>
      <c r="I13" s="122">
        <f>SUM(I10:I12)</f>
        <v>26287</v>
      </c>
      <c r="J13" s="123">
        <f t="shared" si="0"/>
        <v>0.65483396856238951</v>
      </c>
    </row>
    <row r="14" spans="1:10" ht="21.95" customHeight="1">
      <c r="A14" s="227"/>
      <c r="B14" s="217" t="s">
        <v>797</v>
      </c>
      <c r="C14" s="115" t="s">
        <v>17</v>
      </c>
      <c r="D14" s="115" t="s">
        <v>798</v>
      </c>
      <c r="E14" s="115" t="s">
        <v>777</v>
      </c>
      <c r="F14" s="115">
        <v>277</v>
      </c>
      <c r="G14" s="115">
        <v>34</v>
      </c>
      <c r="H14" s="117">
        <f>(F14*G14)</f>
        <v>9418</v>
      </c>
      <c r="I14" s="118">
        <v>4917</v>
      </c>
      <c r="J14" s="119">
        <f t="shared" si="0"/>
        <v>0.52208536844340625</v>
      </c>
    </row>
    <row r="15" spans="1:10" ht="21.95" customHeight="1">
      <c r="A15" s="227"/>
      <c r="B15" s="218"/>
      <c r="C15" s="115" t="s">
        <v>228</v>
      </c>
      <c r="D15" s="115" t="s">
        <v>799</v>
      </c>
      <c r="E15" s="115" t="s">
        <v>789</v>
      </c>
      <c r="F15" s="115">
        <v>300</v>
      </c>
      <c r="G15" s="115">
        <v>34</v>
      </c>
      <c r="H15" s="117">
        <f>(F15*G15)</f>
        <v>10200</v>
      </c>
      <c r="I15" s="118">
        <v>4913</v>
      </c>
      <c r="J15" s="119">
        <f t="shared" si="0"/>
        <v>0.48166666666666669</v>
      </c>
    </row>
    <row r="16" spans="1:10" ht="21.95" customHeight="1">
      <c r="A16" s="227"/>
      <c r="B16" s="218"/>
      <c r="C16" s="115" t="s">
        <v>800</v>
      </c>
      <c r="D16" s="115" t="s">
        <v>801</v>
      </c>
      <c r="E16" s="115" t="s">
        <v>802</v>
      </c>
      <c r="F16" s="115">
        <f>29+28+224</f>
        <v>281</v>
      </c>
      <c r="G16" s="115">
        <v>28</v>
      </c>
      <c r="H16" s="117">
        <f>(F16*G16)</f>
        <v>7868</v>
      </c>
      <c r="I16" s="118">
        <v>5928</v>
      </c>
      <c r="J16" s="119">
        <f t="shared" si="0"/>
        <v>0.7534316217590239</v>
      </c>
    </row>
    <row r="17" spans="1:11" ht="21.95" customHeight="1">
      <c r="A17" s="227"/>
      <c r="B17" s="219"/>
      <c r="C17" s="120"/>
      <c r="D17" s="210" t="s">
        <v>781</v>
      </c>
      <c r="E17" s="211"/>
      <c r="F17" s="211"/>
      <c r="G17" s="212"/>
      <c r="H17" s="121">
        <f>SUM(H14:H16)</f>
        <v>27486</v>
      </c>
      <c r="I17" s="122">
        <f>SUM(I14:I16)</f>
        <v>15758</v>
      </c>
      <c r="J17" s="123">
        <f t="shared" si="0"/>
        <v>0.57331004875209202</v>
      </c>
    </row>
    <row r="18" spans="1:11" ht="21.95" customHeight="1">
      <c r="A18" s="227"/>
      <c r="B18" s="216" t="s">
        <v>803</v>
      </c>
      <c r="C18" s="115" t="s">
        <v>17</v>
      </c>
      <c r="D18" s="116" t="s">
        <v>334</v>
      </c>
      <c r="E18" s="116" t="s">
        <v>804</v>
      </c>
      <c r="F18" s="115">
        <v>276</v>
      </c>
      <c r="G18" s="115">
        <v>30</v>
      </c>
      <c r="H18" s="117">
        <f>(F18*G18)</f>
        <v>8280</v>
      </c>
      <c r="I18" s="118">
        <v>16759</v>
      </c>
      <c r="J18" s="119">
        <f>I18/(H18+H19)</f>
        <v>0.86744306418219463</v>
      </c>
    </row>
    <row r="19" spans="1:11" ht="21.95" customHeight="1">
      <c r="A19" s="227"/>
      <c r="B19" s="216"/>
      <c r="C19" s="115" t="s">
        <v>17</v>
      </c>
      <c r="D19" s="116" t="s">
        <v>805</v>
      </c>
      <c r="E19" s="116" t="s">
        <v>806</v>
      </c>
      <c r="F19" s="115">
        <v>368</v>
      </c>
      <c r="G19" s="115">
        <v>30</v>
      </c>
      <c r="H19" s="117">
        <f>(F19*G19)</f>
        <v>11040</v>
      </c>
      <c r="I19" s="118"/>
      <c r="J19" s="119"/>
    </row>
    <row r="20" spans="1:11" ht="21.95" customHeight="1">
      <c r="A20" s="227"/>
      <c r="B20" s="216"/>
      <c r="C20" s="115" t="s">
        <v>228</v>
      </c>
      <c r="D20" s="116" t="s">
        <v>807</v>
      </c>
      <c r="E20" s="116" t="s">
        <v>789</v>
      </c>
      <c r="F20" s="115">
        <v>300</v>
      </c>
      <c r="G20" s="115">
        <v>30</v>
      </c>
      <c r="H20" s="117">
        <f>(F20*G20)</f>
        <v>9000</v>
      </c>
      <c r="I20" s="118">
        <v>8158</v>
      </c>
      <c r="J20" s="119">
        <f>I20/H20</f>
        <v>0.9064444444444445</v>
      </c>
    </row>
    <row r="21" spans="1:11" ht="21.95" customHeight="1">
      <c r="A21" s="227"/>
      <c r="B21" s="216"/>
      <c r="C21" s="115" t="s">
        <v>808</v>
      </c>
      <c r="D21" s="116" t="s">
        <v>809</v>
      </c>
      <c r="E21" s="116" t="s">
        <v>804</v>
      </c>
      <c r="F21" s="115">
        <v>277</v>
      </c>
      <c r="G21" s="115">
        <v>22</v>
      </c>
      <c r="H21" s="117">
        <f>(F21*G21)</f>
        <v>6094</v>
      </c>
      <c r="I21" s="118">
        <v>5321</v>
      </c>
      <c r="J21" s="119">
        <f>I21/H21</f>
        <v>0.87315392189038399</v>
      </c>
    </row>
    <row r="22" spans="1:11" ht="21.95" customHeight="1">
      <c r="A22" s="228"/>
      <c r="B22" s="216"/>
      <c r="C22" s="115"/>
      <c r="D22" s="223" t="s">
        <v>781</v>
      </c>
      <c r="E22" s="223"/>
      <c r="F22" s="223"/>
      <c r="G22" s="223"/>
      <c r="H22" s="121">
        <f>SUM(H18:H21)</f>
        <v>34414</v>
      </c>
      <c r="I22" s="122">
        <f>SUM(I18:I21)</f>
        <v>30238</v>
      </c>
      <c r="J22" s="123">
        <f>I22/H22</f>
        <v>0.87865403614807924</v>
      </c>
    </row>
    <row r="23" spans="1:11" ht="21.95" customHeight="1">
      <c r="A23" s="127"/>
      <c r="B23" s="128"/>
      <c r="C23" s="128"/>
      <c r="D23" s="129"/>
      <c r="E23" s="129"/>
      <c r="F23" s="130"/>
      <c r="G23" s="130"/>
      <c r="H23" s="131"/>
      <c r="I23" s="132"/>
      <c r="J23" s="133"/>
    </row>
    <row r="24" spans="1:11" ht="21.95" customHeight="1">
      <c r="A24" s="134"/>
      <c r="B24" s="135"/>
      <c r="C24" s="135"/>
      <c r="D24" s="136"/>
      <c r="E24" s="136"/>
      <c r="F24" s="135"/>
      <c r="G24" s="135"/>
      <c r="H24" s="137"/>
      <c r="I24" s="138"/>
      <c r="J24" s="139"/>
    </row>
    <row r="25" spans="1:11" ht="21.95" customHeight="1">
      <c r="A25" s="190" t="s">
        <v>810</v>
      </c>
      <c r="B25" s="220" t="s">
        <v>811</v>
      </c>
      <c r="C25" s="116" t="s">
        <v>17</v>
      </c>
      <c r="D25" s="116" t="s">
        <v>812</v>
      </c>
      <c r="E25" s="116" t="s">
        <v>786</v>
      </c>
      <c r="F25" s="116">
        <v>407</v>
      </c>
      <c r="G25" s="116">
        <v>44</v>
      </c>
      <c r="H25" s="117">
        <f>(F25*G25)</f>
        <v>17908</v>
      </c>
      <c r="I25" s="125">
        <v>19116</v>
      </c>
      <c r="J25" s="119">
        <f>I25/(H25+H26)</f>
        <v>0.55460136938609728</v>
      </c>
      <c r="K25" s="65"/>
    </row>
    <row r="26" spans="1:11" ht="21.95" customHeight="1">
      <c r="A26" s="191"/>
      <c r="B26" s="221"/>
      <c r="C26" s="116" t="s">
        <v>17</v>
      </c>
      <c r="D26" s="116" t="s">
        <v>813</v>
      </c>
      <c r="E26" s="116" t="s">
        <v>814</v>
      </c>
      <c r="F26" s="116">
        <f>6+48+314</f>
        <v>368</v>
      </c>
      <c r="G26" s="116">
        <v>45</v>
      </c>
      <c r="H26" s="117">
        <f>(F26*G26)</f>
        <v>16560</v>
      </c>
      <c r="I26" s="125"/>
      <c r="J26" s="119"/>
    </row>
    <row r="27" spans="1:11" ht="21.95" customHeight="1">
      <c r="A27" s="191"/>
      <c r="B27" s="221"/>
      <c r="C27" s="116" t="s">
        <v>228</v>
      </c>
      <c r="D27" s="116" t="s">
        <v>815</v>
      </c>
      <c r="E27" s="116" t="s">
        <v>816</v>
      </c>
      <c r="F27" s="116">
        <f>28+36+247</f>
        <v>311</v>
      </c>
      <c r="G27" s="116">
        <v>37</v>
      </c>
      <c r="H27" s="117">
        <f>(F27*G27)</f>
        <v>11507</v>
      </c>
      <c r="I27" s="125">
        <v>10197</v>
      </c>
      <c r="J27" s="119">
        <f t="shared" ref="J27:J36" si="1">I27/H27</f>
        <v>0.88615625271573828</v>
      </c>
    </row>
    <row r="28" spans="1:11" ht="21.95" customHeight="1">
      <c r="A28" s="191"/>
      <c r="B28" s="222"/>
      <c r="C28" s="126"/>
      <c r="D28" s="210" t="s">
        <v>781</v>
      </c>
      <c r="E28" s="211"/>
      <c r="F28" s="211"/>
      <c r="G28" s="212"/>
      <c r="H28" s="121">
        <f>SUM(H25:H27)</f>
        <v>45975</v>
      </c>
      <c r="I28" s="122">
        <f>SUM(I25:I27)</f>
        <v>29313</v>
      </c>
      <c r="J28" s="123">
        <f t="shared" si="1"/>
        <v>0.63758564437194132</v>
      </c>
    </row>
    <row r="29" spans="1:11" ht="21.95" customHeight="1">
      <c r="A29" s="191"/>
      <c r="B29" s="115" t="s">
        <v>817</v>
      </c>
      <c r="C29" s="115" t="s">
        <v>800</v>
      </c>
      <c r="D29" s="115" t="s">
        <v>818</v>
      </c>
      <c r="E29" s="115" t="s">
        <v>819</v>
      </c>
      <c r="F29" s="115">
        <v>306</v>
      </c>
      <c r="G29" s="115">
        <v>30</v>
      </c>
      <c r="H29" s="117">
        <f t="shared" ref="H29:H34" si="2">(F29*G29)</f>
        <v>9180</v>
      </c>
      <c r="I29" s="118">
        <v>7937</v>
      </c>
      <c r="J29" s="119">
        <f t="shared" si="1"/>
        <v>0.8645969498910675</v>
      </c>
    </row>
    <row r="30" spans="1:11" ht="21.95" customHeight="1">
      <c r="A30" s="191"/>
      <c r="B30" s="115" t="s">
        <v>820</v>
      </c>
      <c r="C30" s="115" t="s">
        <v>800</v>
      </c>
      <c r="D30" s="115" t="s">
        <v>821</v>
      </c>
      <c r="E30" s="115" t="s">
        <v>822</v>
      </c>
      <c r="F30" s="115">
        <f>32+48+226</f>
        <v>306</v>
      </c>
      <c r="G30" s="115">
        <v>25</v>
      </c>
      <c r="H30" s="117">
        <f t="shared" si="2"/>
        <v>7650</v>
      </c>
      <c r="I30" s="118">
        <v>6196</v>
      </c>
      <c r="J30" s="119">
        <f t="shared" si="1"/>
        <v>0.80993464052287578</v>
      </c>
    </row>
    <row r="31" spans="1:11" ht="21.95" customHeight="1">
      <c r="A31" s="191"/>
      <c r="B31" s="124" t="s">
        <v>823</v>
      </c>
      <c r="C31" s="124" t="s">
        <v>17</v>
      </c>
      <c r="D31" s="116" t="s">
        <v>824</v>
      </c>
      <c r="E31" s="116" t="s">
        <v>780</v>
      </c>
      <c r="F31" s="115">
        <v>269</v>
      </c>
      <c r="G31" s="115">
        <v>17</v>
      </c>
      <c r="H31" s="117">
        <f t="shared" si="2"/>
        <v>4573</v>
      </c>
      <c r="I31" s="118">
        <v>3592</v>
      </c>
      <c r="J31" s="119">
        <f t="shared" si="1"/>
        <v>0.78547999125300683</v>
      </c>
    </row>
    <row r="32" spans="1:11" ht="21.95" customHeight="1">
      <c r="A32" s="191"/>
      <c r="B32" s="124" t="s">
        <v>825</v>
      </c>
      <c r="C32" s="115" t="s">
        <v>17</v>
      </c>
      <c r="D32" s="115" t="s">
        <v>826</v>
      </c>
      <c r="E32" s="115" t="s">
        <v>777</v>
      </c>
      <c r="F32" s="115">
        <f>8+56+227</f>
        <v>291</v>
      </c>
      <c r="G32" s="115">
        <v>43</v>
      </c>
      <c r="H32" s="117">
        <f t="shared" si="2"/>
        <v>12513</v>
      </c>
      <c r="I32" s="118">
        <v>7315</v>
      </c>
      <c r="J32" s="119">
        <f t="shared" si="1"/>
        <v>0.58459202429473345</v>
      </c>
    </row>
    <row r="33" spans="1:10" ht="21.95" customHeight="1">
      <c r="A33" s="191"/>
      <c r="B33" s="217" t="s">
        <v>827</v>
      </c>
      <c r="C33" s="115" t="s">
        <v>17</v>
      </c>
      <c r="D33" s="116" t="s">
        <v>828</v>
      </c>
      <c r="E33" s="116" t="s">
        <v>806</v>
      </c>
      <c r="F33" s="115">
        <v>368</v>
      </c>
      <c r="G33" s="115">
        <v>35</v>
      </c>
      <c r="H33" s="117">
        <f t="shared" si="2"/>
        <v>12880</v>
      </c>
      <c r="I33" s="118">
        <v>10256</v>
      </c>
      <c r="J33" s="119">
        <f t="shared" si="1"/>
        <v>0.79627329192546581</v>
      </c>
    </row>
    <row r="34" spans="1:10" ht="21.95" customHeight="1">
      <c r="A34" s="191"/>
      <c r="B34" s="218"/>
      <c r="C34" s="115" t="s">
        <v>800</v>
      </c>
      <c r="D34" s="116" t="s">
        <v>829</v>
      </c>
      <c r="E34" s="116" t="s">
        <v>819</v>
      </c>
      <c r="F34" s="115">
        <v>306</v>
      </c>
      <c r="G34" s="115">
        <v>30</v>
      </c>
      <c r="H34" s="117">
        <f t="shared" si="2"/>
        <v>9180</v>
      </c>
      <c r="I34" s="118">
        <v>7950</v>
      </c>
      <c r="J34" s="119">
        <f t="shared" si="1"/>
        <v>0.86601307189542487</v>
      </c>
    </row>
    <row r="35" spans="1:10" ht="21.95" customHeight="1">
      <c r="A35" s="191"/>
      <c r="B35" s="219"/>
      <c r="C35" s="120"/>
      <c r="D35" s="210" t="s">
        <v>781</v>
      </c>
      <c r="E35" s="211"/>
      <c r="F35" s="211"/>
      <c r="G35" s="212"/>
      <c r="H35" s="121">
        <f>SUM(H33:H34)</f>
        <v>22060</v>
      </c>
      <c r="I35" s="122">
        <f>SUM(I33:I34)</f>
        <v>18206</v>
      </c>
      <c r="J35" s="123">
        <f>I35/H35</f>
        <v>0.8252946509519492</v>
      </c>
    </row>
    <row r="36" spans="1:10" ht="21.95" customHeight="1">
      <c r="A36" s="192"/>
      <c r="B36" s="115" t="s">
        <v>830</v>
      </c>
      <c r="C36" s="115" t="s">
        <v>17</v>
      </c>
      <c r="D36" s="116" t="s">
        <v>831</v>
      </c>
      <c r="E36" s="116" t="s">
        <v>777</v>
      </c>
      <c r="F36" s="115">
        <v>277</v>
      </c>
      <c r="G36" s="115">
        <v>30</v>
      </c>
      <c r="H36" s="117">
        <f>(F36*G36)</f>
        <v>8310</v>
      </c>
      <c r="I36" s="118">
        <v>7492</v>
      </c>
      <c r="J36" s="119">
        <f t="shared" si="1"/>
        <v>0.90156438026474128</v>
      </c>
    </row>
    <row r="37" spans="1:10" ht="21.95" customHeight="1">
      <c r="J37" s="140"/>
    </row>
    <row r="38" spans="1:10" ht="21.95" customHeight="1">
      <c r="J38" s="140"/>
    </row>
    <row r="39" spans="1:10" ht="21.95" customHeight="1">
      <c r="A39" s="168" t="s">
        <v>832</v>
      </c>
      <c r="B39" s="115" t="s">
        <v>833</v>
      </c>
      <c r="C39" s="115" t="s">
        <v>834</v>
      </c>
      <c r="D39" s="116" t="s">
        <v>835</v>
      </c>
      <c r="E39" s="116" t="s">
        <v>780</v>
      </c>
      <c r="F39" s="115">
        <v>243</v>
      </c>
      <c r="G39" s="115">
        <v>17</v>
      </c>
      <c r="H39" s="117">
        <f>(F39*G39)</f>
        <v>4131</v>
      </c>
      <c r="I39" s="118">
        <v>3842</v>
      </c>
      <c r="J39" s="119">
        <f t="shared" ref="J39:J45" si="3">I39/H39</f>
        <v>0.93004115226337447</v>
      </c>
    </row>
    <row r="40" spans="1:10" ht="21.95" customHeight="1">
      <c r="A40" s="168"/>
      <c r="B40" s="216" t="s">
        <v>836</v>
      </c>
      <c r="C40" s="115" t="s">
        <v>17</v>
      </c>
      <c r="D40" s="116" t="s">
        <v>837</v>
      </c>
      <c r="E40" s="116" t="s">
        <v>838</v>
      </c>
      <c r="F40" s="115">
        <f>6+18+245</f>
        <v>269</v>
      </c>
      <c r="G40" s="115">
        <v>30</v>
      </c>
      <c r="H40" s="117">
        <f>(F40*G40)</f>
        <v>8070</v>
      </c>
      <c r="I40" s="118">
        <v>5940</v>
      </c>
      <c r="J40" s="119">
        <f t="shared" si="3"/>
        <v>0.73605947955390338</v>
      </c>
    </row>
    <row r="41" spans="1:10" ht="21.95" customHeight="1">
      <c r="A41" s="168"/>
      <c r="B41" s="216"/>
      <c r="C41" s="115" t="s">
        <v>839</v>
      </c>
      <c r="D41" s="116" t="s">
        <v>840</v>
      </c>
      <c r="E41" s="116" t="s">
        <v>841</v>
      </c>
      <c r="F41" s="115">
        <v>348</v>
      </c>
      <c r="G41" s="115">
        <v>27</v>
      </c>
      <c r="H41" s="117">
        <f>(F41*G41)</f>
        <v>9396</v>
      </c>
      <c r="I41" s="118">
        <v>6319</v>
      </c>
      <c r="J41" s="119">
        <f t="shared" si="3"/>
        <v>0.67252022137079603</v>
      </c>
    </row>
    <row r="42" spans="1:10" ht="21.95" customHeight="1">
      <c r="A42" s="168"/>
      <c r="B42" s="216"/>
      <c r="C42" s="141"/>
      <c r="D42" s="210" t="s">
        <v>781</v>
      </c>
      <c r="E42" s="211"/>
      <c r="F42" s="211"/>
      <c r="G42" s="212"/>
      <c r="H42" s="121">
        <f>SUM(H40:H41)</f>
        <v>17466</v>
      </c>
      <c r="I42" s="122">
        <f>SUM(I40:I41)</f>
        <v>12259</v>
      </c>
      <c r="J42" s="123">
        <f t="shared" si="3"/>
        <v>0.7018779342723005</v>
      </c>
    </row>
    <row r="43" spans="1:10" ht="21.95" customHeight="1">
      <c r="A43" s="168"/>
      <c r="B43" s="217" t="s">
        <v>842</v>
      </c>
      <c r="C43" s="115" t="s">
        <v>17</v>
      </c>
      <c r="D43" s="116" t="s">
        <v>843</v>
      </c>
      <c r="E43" s="116" t="s">
        <v>780</v>
      </c>
      <c r="F43" s="115">
        <v>269</v>
      </c>
      <c r="G43" s="115">
        <v>22</v>
      </c>
      <c r="H43" s="117">
        <f>(F43*G43)</f>
        <v>5918</v>
      </c>
      <c r="I43" s="118">
        <v>4479</v>
      </c>
      <c r="J43" s="119">
        <f t="shared" si="3"/>
        <v>0.75684352821899292</v>
      </c>
    </row>
    <row r="44" spans="1:10" ht="21.95" customHeight="1">
      <c r="A44" s="168"/>
      <c r="B44" s="218"/>
      <c r="C44" s="115" t="s">
        <v>839</v>
      </c>
      <c r="D44" s="116" t="s">
        <v>844</v>
      </c>
      <c r="E44" s="116" t="s">
        <v>845</v>
      </c>
      <c r="F44" s="115">
        <f>20+21+210</f>
        <v>251</v>
      </c>
      <c r="G44" s="115">
        <v>26</v>
      </c>
      <c r="H44" s="117">
        <f>(F44*G44)</f>
        <v>6526</v>
      </c>
      <c r="I44" s="118">
        <v>6259</v>
      </c>
      <c r="J44" s="119">
        <f t="shared" si="3"/>
        <v>0.95908673000306466</v>
      </c>
    </row>
    <row r="45" spans="1:10" ht="21.95" customHeight="1">
      <c r="A45" s="168"/>
      <c r="B45" s="219"/>
      <c r="C45" s="120"/>
      <c r="D45" s="210" t="s">
        <v>781</v>
      </c>
      <c r="E45" s="211"/>
      <c r="F45" s="211"/>
      <c r="G45" s="212"/>
      <c r="H45" s="121">
        <f>SUM(H43:H44)</f>
        <v>12444</v>
      </c>
      <c r="I45" s="122">
        <f>SUM(I43:I44)</f>
        <v>10738</v>
      </c>
      <c r="J45" s="123">
        <f t="shared" si="3"/>
        <v>0.86290581806493094</v>
      </c>
    </row>
    <row r="46" spans="1:10" ht="21.95" customHeight="1">
      <c r="J46" s="140"/>
    </row>
    <row r="47" spans="1:10" ht="21.95" customHeight="1">
      <c r="J47" s="140"/>
    </row>
    <row r="48" spans="1:10" ht="21.95" customHeight="1">
      <c r="A48" s="190" t="s">
        <v>846</v>
      </c>
      <c r="B48" s="220" t="s">
        <v>847</v>
      </c>
      <c r="C48" s="116" t="s">
        <v>17</v>
      </c>
      <c r="D48" s="116" t="s">
        <v>848</v>
      </c>
      <c r="E48" s="116" t="s">
        <v>777</v>
      </c>
      <c r="F48" s="116">
        <f>8+56+227</f>
        <v>291</v>
      </c>
      <c r="G48" s="116">
        <v>30</v>
      </c>
      <c r="H48" s="117">
        <f t="shared" ref="H48:H53" si="4">(F48*G48)</f>
        <v>8730</v>
      </c>
      <c r="I48" s="125">
        <v>13310</v>
      </c>
      <c r="J48" s="119">
        <f>I48/(H48+H49)</f>
        <v>0.79226190476190472</v>
      </c>
    </row>
    <row r="49" spans="1:10" ht="21.95" customHeight="1">
      <c r="A49" s="191"/>
      <c r="B49" s="221"/>
      <c r="C49" s="116" t="s">
        <v>17</v>
      </c>
      <c r="D49" s="116" t="s">
        <v>849</v>
      </c>
      <c r="E49" s="116" t="s">
        <v>838</v>
      </c>
      <c r="F49" s="116">
        <f>24+245</f>
        <v>269</v>
      </c>
      <c r="G49" s="116">
        <v>30</v>
      </c>
      <c r="H49" s="117">
        <f t="shared" si="4"/>
        <v>8070</v>
      </c>
      <c r="I49" s="125"/>
      <c r="J49" s="119"/>
    </row>
    <row r="50" spans="1:10" ht="21.95" customHeight="1">
      <c r="A50" s="191"/>
      <c r="B50" s="221"/>
      <c r="C50" s="116" t="s">
        <v>850</v>
      </c>
      <c r="D50" s="116" t="s">
        <v>851</v>
      </c>
      <c r="E50" s="116" t="s">
        <v>852</v>
      </c>
      <c r="F50" s="116">
        <v>189</v>
      </c>
      <c r="G50" s="116">
        <v>30</v>
      </c>
      <c r="H50" s="117">
        <f t="shared" si="4"/>
        <v>5670</v>
      </c>
      <c r="I50" s="125">
        <v>5449</v>
      </c>
      <c r="J50" s="119">
        <f>I50/H50</f>
        <v>0.96102292768959441</v>
      </c>
    </row>
    <row r="51" spans="1:10" ht="21.95" customHeight="1">
      <c r="A51" s="191"/>
      <c r="B51" s="221"/>
      <c r="C51" s="116" t="s">
        <v>853</v>
      </c>
      <c r="D51" s="116" t="s">
        <v>854</v>
      </c>
      <c r="E51" s="116" t="s">
        <v>855</v>
      </c>
      <c r="F51" s="116">
        <v>393</v>
      </c>
      <c r="G51" s="116">
        <v>30</v>
      </c>
      <c r="H51" s="117">
        <f t="shared" si="4"/>
        <v>11790</v>
      </c>
      <c r="I51" s="125">
        <v>9885</v>
      </c>
      <c r="J51" s="119">
        <f t="shared" ref="J51:J57" si="5">I51/H51</f>
        <v>0.83842239185750633</v>
      </c>
    </row>
    <row r="52" spans="1:10" ht="21.95" customHeight="1">
      <c r="A52" s="191"/>
      <c r="B52" s="221"/>
      <c r="C52" s="116" t="s">
        <v>736</v>
      </c>
      <c r="D52" s="116" t="s">
        <v>856</v>
      </c>
      <c r="E52" s="116" t="s">
        <v>857</v>
      </c>
      <c r="F52" s="116">
        <v>189</v>
      </c>
      <c r="G52" s="116">
        <v>90</v>
      </c>
      <c r="H52" s="117">
        <f t="shared" si="4"/>
        <v>17010</v>
      </c>
      <c r="I52" s="125">
        <v>14760</v>
      </c>
      <c r="J52" s="119">
        <f t="shared" si="5"/>
        <v>0.86772486772486768</v>
      </c>
    </row>
    <row r="53" spans="1:10" ht="21.95" customHeight="1">
      <c r="A53" s="191"/>
      <c r="B53" s="221"/>
      <c r="C53" s="116" t="s">
        <v>35</v>
      </c>
      <c r="D53" s="116" t="s">
        <v>858</v>
      </c>
      <c r="E53" s="116" t="s">
        <v>859</v>
      </c>
      <c r="F53" s="116">
        <v>189</v>
      </c>
      <c r="G53" s="116">
        <v>30</v>
      </c>
      <c r="H53" s="117">
        <f t="shared" si="4"/>
        <v>5670</v>
      </c>
      <c r="I53" s="125">
        <v>4651</v>
      </c>
      <c r="J53" s="119">
        <f t="shared" si="5"/>
        <v>0.82028218694885358</v>
      </c>
    </row>
    <row r="54" spans="1:10" ht="21.95" customHeight="1">
      <c r="A54" s="191"/>
      <c r="B54" s="222"/>
      <c r="C54" s="126"/>
      <c r="D54" s="210" t="s">
        <v>781</v>
      </c>
      <c r="E54" s="211"/>
      <c r="F54" s="211"/>
      <c r="G54" s="212"/>
      <c r="H54" s="121">
        <f>SUM(H48:H53)</f>
        <v>56940</v>
      </c>
      <c r="I54" s="122">
        <f>SUM(I48:I53)</f>
        <v>48055</v>
      </c>
      <c r="J54" s="123">
        <f t="shared" si="5"/>
        <v>0.84395855286266241</v>
      </c>
    </row>
    <row r="55" spans="1:10" ht="21.95" customHeight="1">
      <c r="A55" s="191"/>
      <c r="B55" s="217" t="s">
        <v>860</v>
      </c>
      <c r="C55" s="115" t="s">
        <v>228</v>
      </c>
      <c r="D55" s="116" t="s">
        <v>861</v>
      </c>
      <c r="E55" s="116" t="s">
        <v>862</v>
      </c>
      <c r="F55" s="115">
        <v>174</v>
      </c>
      <c r="G55" s="115">
        <v>30</v>
      </c>
      <c r="H55" s="117">
        <f>(F55*G55)</f>
        <v>5220</v>
      </c>
      <c r="I55" s="118">
        <v>7950</v>
      </c>
      <c r="J55" s="119">
        <f>I55/(H55+H56)</f>
        <v>0.79579579579579585</v>
      </c>
    </row>
    <row r="56" spans="1:10" ht="21.95" customHeight="1">
      <c r="A56" s="191"/>
      <c r="B56" s="218"/>
      <c r="C56" s="115" t="s">
        <v>228</v>
      </c>
      <c r="D56" s="116" t="s">
        <v>863</v>
      </c>
      <c r="E56" s="116" t="s">
        <v>864</v>
      </c>
      <c r="F56" s="115">
        <v>159</v>
      </c>
      <c r="G56" s="115">
        <v>30</v>
      </c>
      <c r="H56" s="117">
        <f>(F56*G56)</f>
        <v>4770</v>
      </c>
      <c r="I56" s="118"/>
      <c r="J56" s="119"/>
    </row>
    <row r="57" spans="1:10" ht="21.95" customHeight="1">
      <c r="A57" s="191"/>
      <c r="B57" s="218"/>
      <c r="C57" s="115" t="s">
        <v>736</v>
      </c>
      <c r="D57" s="116" t="s">
        <v>865</v>
      </c>
      <c r="E57" s="116" t="s">
        <v>857</v>
      </c>
      <c r="F57" s="115">
        <v>189</v>
      </c>
      <c r="G57" s="115">
        <v>60</v>
      </c>
      <c r="H57" s="117">
        <f>(F57*G57)</f>
        <v>11340</v>
      </c>
      <c r="I57" s="118">
        <v>9543</v>
      </c>
      <c r="J57" s="119">
        <f t="shared" si="5"/>
        <v>0.84153439153439158</v>
      </c>
    </row>
    <row r="58" spans="1:10" ht="21.95" customHeight="1">
      <c r="A58" s="191"/>
      <c r="B58" s="218"/>
      <c r="C58" s="115" t="s">
        <v>35</v>
      </c>
      <c r="D58" s="116" t="s">
        <v>866</v>
      </c>
      <c r="E58" s="116" t="s">
        <v>859</v>
      </c>
      <c r="F58" s="115">
        <v>189</v>
      </c>
      <c r="G58" s="115">
        <v>40</v>
      </c>
      <c r="H58" s="117">
        <f>(F58*G58)</f>
        <v>7560</v>
      </c>
      <c r="I58" s="118">
        <v>6322</v>
      </c>
      <c r="J58" s="119">
        <f>I58/H58</f>
        <v>0.83624338624338623</v>
      </c>
    </row>
    <row r="59" spans="1:10" ht="21.95" customHeight="1">
      <c r="A59" s="192"/>
      <c r="B59" s="219"/>
      <c r="C59" s="120"/>
      <c r="D59" s="213" t="s">
        <v>781</v>
      </c>
      <c r="E59" s="214"/>
      <c r="F59" s="214"/>
      <c r="G59" s="215"/>
      <c r="H59" s="142">
        <f>SUM(H55:H58)</f>
        <v>28890</v>
      </c>
      <c r="I59" s="143">
        <f>SUM(I55:I58)</f>
        <v>23815</v>
      </c>
      <c r="J59" s="144">
        <f>I59/H59</f>
        <v>0.82433367947386638</v>
      </c>
    </row>
    <row r="60" spans="1:10" ht="21.95" customHeight="1">
      <c r="J60" s="140"/>
    </row>
    <row r="61" spans="1:10" ht="21.95" customHeight="1">
      <c r="J61" s="140"/>
    </row>
    <row r="62" spans="1:10" ht="21.95" customHeight="1">
      <c r="A62" s="168" t="s">
        <v>867</v>
      </c>
      <c r="B62" s="145" t="s">
        <v>868</v>
      </c>
      <c r="C62" s="115" t="s">
        <v>17</v>
      </c>
      <c r="D62" s="115" t="s">
        <v>869</v>
      </c>
      <c r="E62" s="115" t="s">
        <v>870</v>
      </c>
      <c r="F62" s="115">
        <f>6+18+245</f>
        <v>269</v>
      </c>
      <c r="G62" s="116">
        <v>30</v>
      </c>
      <c r="H62" s="117">
        <f>(F62*G62)</f>
        <v>8070</v>
      </c>
      <c r="I62" s="118">
        <v>5557</v>
      </c>
      <c r="J62" s="119">
        <f t="shared" ref="J62:J70" si="6">I62/H62</f>
        <v>0.68859975216852543</v>
      </c>
    </row>
    <row r="63" spans="1:10" ht="21.95" customHeight="1">
      <c r="A63" s="168"/>
      <c r="B63" s="207" t="s">
        <v>871</v>
      </c>
      <c r="C63" s="146" t="s">
        <v>17</v>
      </c>
      <c r="D63" s="147" t="s">
        <v>872</v>
      </c>
      <c r="E63" s="147" t="s">
        <v>873</v>
      </c>
      <c r="F63" s="115">
        <f>12+94+301</f>
        <v>407</v>
      </c>
      <c r="G63" s="115">
        <v>30</v>
      </c>
      <c r="H63" s="117">
        <f>(F63*G63)</f>
        <v>12210</v>
      </c>
      <c r="I63" s="125">
        <v>9678</v>
      </c>
      <c r="J63" s="119">
        <f t="shared" si="6"/>
        <v>0.79262899262899267</v>
      </c>
    </row>
    <row r="64" spans="1:10" ht="21.95" customHeight="1">
      <c r="A64" s="168"/>
      <c r="B64" s="208"/>
      <c r="C64" s="115" t="s">
        <v>228</v>
      </c>
      <c r="D64" s="148" t="s">
        <v>874</v>
      </c>
      <c r="E64" s="148" t="s">
        <v>873</v>
      </c>
      <c r="F64" s="149">
        <f>12+66+417</f>
        <v>495</v>
      </c>
      <c r="G64" s="148">
        <v>30</v>
      </c>
      <c r="H64" s="117">
        <f>(F64*G64)</f>
        <v>14850</v>
      </c>
      <c r="I64" s="150">
        <v>11814</v>
      </c>
      <c r="J64" s="119">
        <f t="shared" si="6"/>
        <v>0.79555555555555557</v>
      </c>
    </row>
    <row r="65" spans="1:10" ht="21.95" customHeight="1">
      <c r="A65" s="168"/>
      <c r="B65" s="209"/>
      <c r="C65" s="120"/>
      <c r="D65" s="210" t="s">
        <v>781</v>
      </c>
      <c r="E65" s="211"/>
      <c r="F65" s="211"/>
      <c r="G65" s="212"/>
      <c r="H65" s="121">
        <f>SUM(H63:H64)</f>
        <v>27060</v>
      </c>
      <c r="I65" s="122">
        <f>SUM(I63:I64)</f>
        <v>21492</v>
      </c>
      <c r="J65" s="123">
        <f t="shared" si="6"/>
        <v>0.79423503325942346</v>
      </c>
    </row>
    <row r="66" spans="1:10" ht="21.95" customHeight="1">
      <c r="A66" s="168"/>
      <c r="B66" s="207" t="s">
        <v>875</v>
      </c>
      <c r="C66" s="120" t="s">
        <v>228</v>
      </c>
      <c r="D66" s="116" t="s">
        <v>876</v>
      </c>
      <c r="E66" s="116" t="s">
        <v>852</v>
      </c>
      <c r="F66" s="116">
        <v>174</v>
      </c>
      <c r="G66" s="151">
        <v>14</v>
      </c>
      <c r="H66" s="152">
        <f>G66*F66</f>
        <v>2436</v>
      </c>
      <c r="I66" s="117">
        <v>1453</v>
      </c>
      <c r="J66" s="119">
        <f t="shared" si="6"/>
        <v>0.59646962233169132</v>
      </c>
    </row>
    <row r="67" spans="1:10" ht="21.95" customHeight="1">
      <c r="A67" s="168"/>
      <c r="B67" s="208"/>
      <c r="C67" s="120" t="s">
        <v>17</v>
      </c>
      <c r="D67" s="116" t="s">
        <v>877</v>
      </c>
      <c r="E67" s="116" t="s">
        <v>870</v>
      </c>
      <c r="F67" s="153">
        <v>138</v>
      </c>
      <c r="G67" s="116">
        <v>8</v>
      </c>
      <c r="H67" s="152">
        <f>G67*F67</f>
        <v>1104</v>
      </c>
      <c r="I67" s="117">
        <v>869</v>
      </c>
      <c r="J67" s="119">
        <f t="shared" si="6"/>
        <v>0.78713768115942029</v>
      </c>
    </row>
    <row r="68" spans="1:10" ht="21.95" customHeight="1">
      <c r="A68" s="168"/>
      <c r="B68" s="209"/>
      <c r="C68" s="120"/>
      <c r="D68" s="213" t="s">
        <v>781</v>
      </c>
      <c r="E68" s="214"/>
      <c r="F68" s="214"/>
      <c r="G68" s="215"/>
      <c r="H68" s="142">
        <f>SUM(H66:H67)</f>
        <v>3540</v>
      </c>
      <c r="I68" s="143">
        <f>SUM(I66:I67)</f>
        <v>2322</v>
      </c>
      <c r="J68" s="144">
        <f>I68/H68</f>
        <v>0.65593220338983049</v>
      </c>
    </row>
    <row r="69" spans="1:10" ht="21.95" customHeight="1">
      <c r="A69" s="168"/>
      <c r="B69" s="216" t="s">
        <v>878</v>
      </c>
      <c r="C69" s="115" t="s">
        <v>17</v>
      </c>
      <c r="D69" s="115" t="s">
        <v>879</v>
      </c>
      <c r="E69" s="115" t="s">
        <v>814</v>
      </c>
      <c r="F69" s="115">
        <f>6+48+314</f>
        <v>368</v>
      </c>
      <c r="G69" s="116">
        <v>30</v>
      </c>
      <c r="H69" s="117">
        <f>(F69*G69)</f>
        <v>11040</v>
      </c>
      <c r="I69" s="118">
        <v>8630</v>
      </c>
      <c r="J69" s="119">
        <f t="shared" si="6"/>
        <v>0.78170289855072461</v>
      </c>
    </row>
    <row r="70" spans="1:10" ht="21.95" customHeight="1">
      <c r="A70" s="168"/>
      <c r="B70" s="216"/>
      <c r="C70" s="115" t="s">
        <v>880</v>
      </c>
      <c r="D70" s="115" t="s">
        <v>881</v>
      </c>
      <c r="E70" s="115" t="s">
        <v>838</v>
      </c>
      <c r="F70" s="115">
        <f>18+21+263</f>
        <v>302</v>
      </c>
      <c r="G70" s="116">
        <v>4</v>
      </c>
      <c r="H70" s="117">
        <f>(F70*G70)</f>
        <v>1208</v>
      </c>
      <c r="I70" s="118">
        <v>879</v>
      </c>
      <c r="J70" s="119">
        <f t="shared" si="6"/>
        <v>0.72764900662251653</v>
      </c>
    </row>
    <row r="71" spans="1:10" ht="21.95" customHeight="1">
      <c r="A71" s="168"/>
      <c r="B71" s="216"/>
      <c r="C71" s="120"/>
      <c r="D71" s="210" t="s">
        <v>781</v>
      </c>
      <c r="E71" s="211"/>
      <c r="F71" s="211"/>
      <c r="G71" s="212"/>
      <c r="H71" s="142">
        <f>SUM(H69:H70)</f>
        <v>12248</v>
      </c>
      <c r="I71" s="143">
        <f>SUM(I69:I70)</f>
        <v>9509</v>
      </c>
      <c r="J71" s="144">
        <f>I71/H71</f>
        <v>0.77637165251469631</v>
      </c>
    </row>
    <row r="74" spans="1:10" ht="21.95" customHeight="1"/>
    <row r="75" spans="1:10" ht="21.95" customHeight="1"/>
    <row r="76" spans="1:10" ht="21.95" customHeight="1"/>
    <row r="77" spans="1:10" ht="21.95" customHeight="1"/>
    <row r="78" spans="1:10" ht="21.95" customHeight="1"/>
    <row r="79" spans="1:10" ht="21.95" customHeight="1"/>
    <row r="80" spans="1:10" ht="21.95" customHeight="1"/>
  </sheetData>
  <mergeCells count="34">
    <mergeCell ref="A1:B1"/>
    <mergeCell ref="A2:A22"/>
    <mergeCell ref="B2:B4"/>
    <mergeCell ref="D4:G4"/>
    <mergeCell ref="B6:B9"/>
    <mergeCell ref="D9:G9"/>
    <mergeCell ref="B10:B13"/>
    <mergeCell ref="D13:G13"/>
    <mergeCell ref="B14:B17"/>
    <mergeCell ref="D17:G17"/>
    <mergeCell ref="B18:B22"/>
    <mergeCell ref="D22:G22"/>
    <mergeCell ref="A25:A36"/>
    <mergeCell ref="B25:B28"/>
    <mergeCell ref="D28:G28"/>
    <mergeCell ref="B33:B35"/>
    <mergeCell ref="D35:G35"/>
    <mergeCell ref="A48:A59"/>
    <mergeCell ref="B48:B54"/>
    <mergeCell ref="D54:G54"/>
    <mergeCell ref="B55:B59"/>
    <mergeCell ref="D59:G59"/>
    <mergeCell ref="A39:A45"/>
    <mergeCell ref="B40:B42"/>
    <mergeCell ref="D42:G42"/>
    <mergeCell ref="B43:B45"/>
    <mergeCell ref="D45:G45"/>
    <mergeCell ref="A62:A71"/>
    <mergeCell ref="B63:B65"/>
    <mergeCell ref="D65:G65"/>
    <mergeCell ref="B66:B68"/>
    <mergeCell ref="D68:G68"/>
    <mergeCell ref="B69:B71"/>
    <mergeCell ref="D71:G7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48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25"/>
  <sheetViews>
    <sheetView zoomScale="70" zoomScaleNormal="70" workbookViewId="0">
      <selection activeCell="R21" sqref="R21"/>
    </sheetView>
  </sheetViews>
  <sheetFormatPr defaultRowHeight="16.5"/>
  <cols>
    <col min="1" max="1" width="12" style="1" bestFit="1" customWidth="1"/>
    <col min="2" max="2" width="17.25" style="1" customWidth="1"/>
    <col min="3" max="3" width="27.375" style="1" bestFit="1" customWidth="1"/>
    <col min="4" max="6" width="9" style="1"/>
    <col min="7" max="7" width="9.375" style="2" bestFit="1" customWidth="1"/>
    <col min="8" max="8" width="11.75" style="2" bestFit="1" customWidth="1"/>
    <col min="9" max="9" width="11.375" style="2" customWidth="1"/>
    <col min="10" max="10" width="9" style="3"/>
    <col min="11" max="11" width="10.5" style="1" bestFit="1" customWidth="1"/>
    <col min="12" max="12" width="9.375" style="1" bestFit="1" customWidth="1"/>
    <col min="13" max="16384" width="9" style="1"/>
  </cols>
  <sheetData>
    <row r="1" spans="1:13" ht="17.25" thickBot="1"/>
    <row r="2" spans="1:13" ht="17.25" thickBot="1">
      <c r="A2" s="4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6" t="s">
        <v>6</v>
      </c>
      <c r="H2" s="6" t="s">
        <v>7</v>
      </c>
      <c r="I2" s="6" t="s">
        <v>8</v>
      </c>
      <c r="J2" s="7" t="s">
        <v>9</v>
      </c>
    </row>
    <row r="3" spans="1:13">
      <c r="A3" s="230" t="s">
        <v>10</v>
      </c>
      <c r="B3" s="192" t="s">
        <v>11</v>
      </c>
      <c r="C3" s="192" t="s">
        <v>12</v>
      </c>
      <c r="D3" s="8" t="s">
        <v>13</v>
      </c>
      <c r="E3" s="9">
        <v>30</v>
      </c>
      <c r="F3" s="9">
        <v>398</v>
      </c>
      <c r="G3" s="10">
        <f>E3*F3</f>
        <v>11940</v>
      </c>
      <c r="H3" s="242">
        <f>SUM(G3:G4)</f>
        <v>20640</v>
      </c>
      <c r="I3" s="242">
        <v>17657</v>
      </c>
      <c r="J3" s="188">
        <f>I3/H3</f>
        <v>0.85547480620155036</v>
      </c>
    </row>
    <row r="4" spans="1:13">
      <c r="A4" s="230"/>
      <c r="B4" s="168"/>
      <c r="C4" s="168"/>
      <c r="D4" s="11" t="s">
        <v>14</v>
      </c>
      <c r="E4" s="12">
        <v>30</v>
      </c>
      <c r="F4" s="12">
        <v>290</v>
      </c>
      <c r="G4" s="13">
        <f>E4*F4</f>
        <v>8700</v>
      </c>
      <c r="H4" s="232"/>
      <c r="I4" s="232"/>
      <c r="J4" s="199"/>
    </row>
    <row r="5" spans="1:13">
      <c r="A5" s="230"/>
      <c r="B5" s="168"/>
      <c r="C5" s="12" t="s">
        <v>15</v>
      </c>
      <c r="D5" s="11" t="s">
        <v>16</v>
      </c>
      <c r="E5" s="12">
        <v>30</v>
      </c>
      <c r="F5" s="12">
        <v>189</v>
      </c>
      <c r="G5" s="13">
        <f t="shared" ref="G5:G38" si="0">E5*F5</f>
        <v>5670</v>
      </c>
      <c r="H5" s="13">
        <f>G5</f>
        <v>5670</v>
      </c>
      <c r="I5" s="13">
        <v>4955</v>
      </c>
      <c r="J5" s="14">
        <f>I5/H5</f>
        <v>0.87389770723104054</v>
      </c>
    </row>
    <row r="6" spans="1:13">
      <c r="A6" s="230"/>
      <c r="B6" s="168"/>
      <c r="C6" s="168" t="s">
        <v>17</v>
      </c>
      <c r="D6" s="11" t="s">
        <v>18</v>
      </c>
      <c r="E6" s="12">
        <v>17</v>
      </c>
      <c r="F6" s="12">
        <v>291</v>
      </c>
      <c r="G6" s="13">
        <f t="shared" si="0"/>
        <v>4947</v>
      </c>
      <c r="H6" s="232">
        <f>SUM(G6:G8)</f>
        <v>23817</v>
      </c>
      <c r="I6" s="232">
        <v>22746</v>
      </c>
      <c r="J6" s="199">
        <f>I6/H6</f>
        <v>0.95503211991434689</v>
      </c>
    </row>
    <row r="7" spans="1:13">
      <c r="A7" s="230"/>
      <c r="B7" s="168"/>
      <c r="C7" s="168"/>
      <c r="D7" s="11" t="s">
        <v>19</v>
      </c>
      <c r="E7" s="12">
        <v>30</v>
      </c>
      <c r="F7" s="12">
        <v>291</v>
      </c>
      <c r="G7" s="13">
        <f t="shared" si="0"/>
        <v>8730</v>
      </c>
      <c r="H7" s="232"/>
      <c r="I7" s="232"/>
      <c r="J7" s="199"/>
    </row>
    <row r="8" spans="1:13">
      <c r="A8" s="230"/>
      <c r="B8" s="168"/>
      <c r="C8" s="168"/>
      <c r="D8" s="11" t="s">
        <v>20</v>
      </c>
      <c r="E8" s="12">
        <v>30</v>
      </c>
      <c r="F8" s="12">
        <v>338</v>
      </c>
      <c r="G8" s="13">
        <f t="shared" si="0"/>
        <v>10140</v>
      </c>
      <c r="H8" s="232"/>
      <c r="I8" s="232"/>
      <c r="J8" s="199"/>
    </row>
    <row r="9" spans="1:13">
      <c r="A9" s="230"/>
      <c r="B9" s="168"/>
      <c r="C9" s="168" t="s">
        <v>21</v>
      </c>
      <c r="D9" s="11" t="s">
        <v>22</v>
      </c>
      <c r="E9" s="12">
        <v>30</v>
      </c>
      <c r="F9" s="12">
        <v>180</v>
      </c>
      <c r="G9" s="13">
        <f t="shared" si="0"/>
        <v>5400</v>
      </c>
      <c r="H9" s="232">
        <f>SUM(G9:G10)</f>
        <v>10800</v>
      </c>
      <c r="I9" s="232">
        <v>8325</v>
      </c>
      <c r="J9" s="199">
        <f>I9/H9</f>
        <v>0.77083333333333337</v>
      </c>
    </row>
    <row r="10" spans="1:13">
      <c r="A10" s="230"/>
      <c r="B10" s="168"/>
      <c r="C10" s="168"/>
      <c r="D10" s="11" t="s">
        <v>23</v>
      </c>
      <c r="E10" s="12">
        <v>30</v>
      </c>
      <c r="F10" s="12">
        <v>180</v>
      </c>
      <c r="G10" s="13">
        <f t="shared" si="0"/>
        <v>5400</v>
      </c>
      <c r="H10" s="232"/>
      <c r="I10" s="232"/>
      <c r="J10" s="199"/>
    </row>
    <row r="11" spans="1:13">
      <c r="A11" s="230"/>
      <c r="B11" s="168"/>
      <c r="C11" s="12" t="s">
        <v>24</v>
      </c>
      <c r="D11" s="11" t="s">
        <v>25</v>
      </c>
      <c r="E11" s="12">
        <v>30</v>
      </c>
      <c r="F11" s="12">
        <v>436</v>
      </c>
      <c r="G11" s="13">
        <f t="shared" si="0"/>
        <v>13080</v>
      </c>
      <c r="H11" s="13">
        <f>G11</f>
        <v>13080</v>
      </c>
      <c r="I11" s="13">
        <v>8955</v>
      </c>
      <c r="J11" s="15">
        <f>I11/H11</f>
        <v>0.68463302752293576</v>
      </c>
    </row>
    <row r="12" spans="1:13">
      <c r="A12" s="230"/>
      <c r="B12" s="168"/>
      <c r="C12" s="168" t="s">
        <v>26</v>
      </c>
      <c r="D12" s="11" t="s">
        <v>27</v>
      </c>
      <c r="E12" s="12">
        <v>30</v>
      </c>
      <c r="F12" s="12">
        <v>199</v>
      </c>
      <c r="G12" s="13">
        <f t="shared" si="0"/>
        <v>5970</v>
      </c>
      <c r="H12" s="232">
        <f>SUM(G12:G13)</f>
        <v>16860</v>
      </c>
      <c r="I12" s="232">
        <v>14495</v>
      </c>
      <c r="J12" s="199">
        <f>I12/H12</f>
        <v>0.85972716488730727</v>
      </c>
    </row>
    <row r="13" spans="1:13">
      <c r="A13" s="230"/>
      <c r="B13" s="168"/>
      <c r="C13" s="168"/>
      <c r="D13" s="11" t="s">
        <v>28</v>
      </c>
      <c r="E13" s="12">
        <v>30</v>
      </c>
      <c r="F13" s="12">
        <v>363</v>
      </c>
      <c r="G13" s="13">
        <f t="shared" si="0"/>
        <v>10890</v>
      </c>
      <c r="H13" s="232"/>
      <c r="I13" s="232"/>
      <c r="J13" s="240"/>
      <c r="K13" s="158">
        <f>SUM(H3:H13)</f>
        <v>90867</v>
      </c>
      <c r="L13" s="158">
        <f>SUM(I3:I13)</f>
        <v>77133</v>
      </c>
      <c r="M13" s="159">
        <f>L13/K13</f>
        <v>0.84885602033741625</v>
      </c>
    </row>
    <row r="14" spans="1:13">
      <c r="A14" s="230"/>
      <c r="B14" s="168" t="s">
        <v>29</v>
      </c>
      <c r="C14" s="12" t="s">
        <v>15</v>
      </c>
      <c r="D14" s="11" t="s">
        <v>30</v>
      </c>
      <c r="E14" s="11">
        <v>17</v>
      </c>
      <c r="F14" s="11">
        <v>189</v>
      </c>
      <c r="G14" s="13">
        <f t="shared" si="0"/>
        <v>3213</v>
      </c>
      <c r="H14" s="13">
        <f>G14</f>
        <v>3213</v>
      </c>
      <c r="I14" s="16">
        <v>2046</v>
      </c>
      <c r="J14" s="15">
        <f>I14/H14</f>
        <v>0.63678804855275439</v>
      </c>
    </row>
    <row r="15" spans="1:13">
      <c r="A15" s="230"/>
      <c r="B15" s="168"/>
      <c r="C15" s="11" t="s">
        <v>31</v>
      </c>
      <c r="D15" s="12" t="s">
        <v>32</v>
      </c>
      <c r="E15" s="12">
        <v>30</v>
      </c>
      <c r="F15" s="12">
        <f>(189+393)/2</f>
        <v>291</v>
      </c>
      <c r="G15" s="13">
        <f t="shared" si="0"/>
        <v>8730</v>
      </c>
      <c r="H15" s="13">
        <f t="shared" ref="H15:H22" si="1">G15</f>
        <v>8730</v>
      </c>
      <c r="I15" s="13">
        <v>5113</v>
      </c>
      <c r="J15" s="15">
        <f>I15/H15</f>
        <v>0.58568155784650633</v>
      </c>
    </row>
    <row r="16" spans="1:13">
      <c r="A16" s="230"/>
      <c r="B16" s="168"/>
      <c r="C16" s="11" t="s">
        <v>12</v>
      </c>
      <c r="D16" s="12" t="s">
        <v>33</v>
      </c>
      <c r="E16" s="12">
        <v>30</v>
      </c>
      <c r="F16" s="12">
        <v>174</v>
      </c>
      <c r="G16" s="13">
        <f t="shared" si="0"/>
        <v>5220</v>
      </c>
      <c r="H16" s="13">
        <f t="shared" si="1"/>
        <v>5220</v>
      </c>
      <c r="I16" s="13">
        <v>4706</v>
      </c>
      <c r="J16" s="15">
        <f t="shared" ref="J16:J22" si="2">I16/H16</f>
        <v>0.90153256704980844</v>
      </c>
    </row>
    <row r="17" spans="1:13">
      <c r="A17" s="230"/>
      <c r="B17" s="168"/>
      <c r="C17" s="11" t="s">
        <v>17</v>
      </c>
      <c r="D17" s="12" t="s">
        <v>34</v>
      </c>
      <c r="E17" s="12">
        <v>30</v>
      </c>
      <c r="F17" s="12">
        <v>218</v>
      </c>
      <c r="G17" s="13">
        <f t="shared" si="0"/>
        <v>6540</v>
      </c>
      <c r="H17" s="13">
        <f t="shared" si="1"/>
        <v>6540</v>
      </c>
      <c r="I17" s="13">
        <v>5013</v>
      </c>
      <c r="J17" s="15">
        <f t="shared" si="2"/>
        <v>0.76651376146788985</v>
      </c>
    </row>
    <row r="18" spans="1:13">
      <c r="A18" s="230"/>
      <c r="B18" s="168"/>
      <c r="C18" s="11" t="s">
        <v>35</v>
      </c>
      <c r="D18" s="12" t="s">
        <v>36</v>
      </c>
      <c r="E18" s="12">
        <v>17</v>
      </c>
      <c r="F18" s="12">
        <v>189</v>
      </c>
      <c r="G18" s="13">
        <f t="shared" si="0"/>
        <v>3213</v>
      </c>
      <c r="H18" s="13">
        <f t="shared" si="1"/>
        <v>3213</v>
      </c>
      <c r="I18" s="13">
        <v>2591</v>
      </c>
      <c r="J18" s="15">
        <f t="shared" si="2"/>
        <v>0.80641145347027698</v>
      </c>
    </row>
    <row r="19" spans="1:13">
      <c r="A19" s="230"/>
      <c r="B19" s="168"/>
      <c r="C19" s="11" t="s">
        <v>26</v>
      </c>
      <c r="D19" s="12" t="s">
        <v>37</v>
      </c>
      <c r="E19" s="12">
        <v>24</v>
      </c>
      <c r="F19" s="12">
        <v>156</v>
      </c>
      <c r="G19" s="13">
        <f t="shared" si="0"/>
        <v>3744</v>
      </c>
      <c r="H19" s="13">
        <f t="shared" si="1"/>
        <v>3744</v>
      </c>
      <c r="I19" s="13">
        <v>2998</v>
      </c>
      <c r="J19" s="15">
        <f t="shared" si="2"/>
        <v>0.80074786324786329</v>
      </c>
    </row>
    <row r="20" spans="1:13">
      <c r="A20" s="230"/>
      <c r="B20" s="168"/>
      <c r="C20" s="11" t="s">
        <v>38</v>
      </c>
      <c r="D20" s="12" t="s">
        <v>39</v>
      </c>
      <c r="E20" s="12">
        <v>30</v>
      </c>
      <c r="F20" s="12">
        <v>180</v>
      </c>
      <c r="G20" s="13">
        <f t="shared" si="0"/>
        <v>5400</v>
      </c>
      <c r="H20" s="13">
        <f t="shared" si="1"/>
        <v>5400</v>
      </c>
      <c r="I20" s="13">
        <v>2277</v>
      </c>
      <c r="J20" s="15">
        <f t="shared" si="2"/>
        <v>0.42166666666666669</v>
      </c>
    </row>
    <row r="21" spans="1:13">
      <c r="A21" s="230"/>
      <c r="B21" s="168"/>
      <c r="C21" s="11" t="s">
        <v>40</v>
      </c>
      <c r="D21" s="12" t="s">
        <v>39</v>
      </c>
      <c r="E21" s="12">
        <v>13</v>
      </c>
      <c r="F21" s="12">
        <v>180</v>
      </c>
      <c r="G21" s="13">
        <f t="shared" si="0"/>
        <v>2340</v>
      </c>
      <c r="H21" s="13">
        <f t="shared" si="1"/>
        <v>2340</v>
      </c>
      <c r="I21" s="13">
        <v>1312</v>
      </c>
      <c r="J21" s="160">
        <f t="shared" si="2"/>
        <v>0.56068376068376069</v>
      </c>
      <c r="K21" s="158">
        <f>SUM(H14:H21)</f>
        <v>38400</v>
      </c>
      <c r="L21" s="158">
        <f>SUM(I14:I21)</f>
        <v>26056</v>
      </c>
      <c r="M21" s="159">
        <f>L21/K21</f>
        <v>0.67854166666666671</v>
      </c>
    </row>
    <row r="22" spans="1:13">
      <c r="A22" s="230"/>
      <c r="B22" s="168" t="s">
        <v>41</v>
      </c>
      <c r="C22" s="11" t="s">
        <v>42</v>
      </c>
      <c r="D22" s="12" t="s">
        <v>43</v>
      </c>
      <c r="E22" s="12">
        <v>18</v>
      </c>
      <c r="F22" s="12">
        <v>195</v>
      </c>
      <c r="G22" s="13">
        <f t="shared" si="0"/>
        <v>3510</v>
      </c>
      <c r="H22" s="13">
        <f t="shared" si="1"/>
        <v>3510</v>
      </c>
      <c r="I22" s="13">
        <v>2931</v>
      </c>
      <c r="J22" s="15">
        <f t="shared" si="2"/>
        <v>0.83504273504273507</v>
      </c>
    </row>
    <row r="23" spans="1:13">
      <c r="A23" s="230"/>
      <c r="B23" s="168"/>
      <c r="C23" s="189" t="s">
        <v>15</v>
      </c>
      <c r="D23" s="17" t="s">
        <v>44</v>
      </c>
      <c r="E23" s="17">
        <v>30</v>
      </c>
      <c r="F23" s="17">
        <v>189</v>
      </c>
      <c r="G23" s="13">
        <f t="shared" si="0"/>
        <v>5670</v>
      </c>
      <c r="H23" s="232">
        <f>SUM(G23:G24)</f>
        <v>10584</v>
      </c>
      <c r="I23" s="239">
        <v>8899</v>
      </c>
      <c r="J23" s="199">
        <f>I23/H23</f>
        <v>0.84079743008314434</v>
      </c>
    </row>
    <row r="24" spans="1:13">
      <c r="A24" s="230"/>
      <c r="B24" s="168"/>
      <c r="C24" s="189"/>
      <c r="D24" s="17" t="s">
        <v>45</v>
      </c>
      <c r="E24" s="17">
        <v>26</v>
      </c>
      <c r="F24" s="17">
        <v>189</v>
      </c>
      <c r="G24" s="13">
        <f t="shared" si="0"/>
        <v>4914</v>
      </c>
      <c r="H24" s="232"/>
      <c r="I24" s="239"/>
      <c r="J24" s="199"/>
    </row>
    <row r="25" spans="1:13">
      <c r="A25" s="230"/>
      <c r="B25" s="168"/>
      <c r="C25" s="12" t="s">
        <v>17</v>
      </c>
      <c r="D25" s="17" t="s">
        <v>46</v>
      </c>
      <c r="E25" s="17">
        <v>30</v>
      </c>
      <c r="F25" s="17">
        <f>(276+272)/2</f>
        <v>274</v>
      </c>
      <c r="G25" s="13">
        <f t="shared" si="0"/>
        <v>8220</v>
      </c>
      <c r="H25" s="13">
        <f t="shared" ref="H25" si="3">G25</f>
        <v>8220</v>
      </c>
      <c r="I25" s="18">
        <v>7420</v>
      </c>
      <c r="J25" s="15">
        <f t="shared" ref="J25" si="4">I25/H25</f>
        <v>0.902676399026764</v>
      </c>
    </row>
    <row r="26" spans="1:13">
      <c r="A26" s="230"/>
      <c r="B26" s="168"/>
      <c r="C26" s="168" t="s">
        <v>31</v>
      </c>
      <c r="D26" s="17" t="s">
        <v>47</v>
      </c>
      <c r="E26" s="17">
        <v>30</v>
      </c>
      <c r="F26" s="17">
        <v>189</v>
      </c>
      <c r="G26" s="13">
        <f t="shared" si="0"/>
        <v>5670</v>
      </c>
      <c r="H26" s="232">
        <f>SUM(G26:G27)</f>
        <v>11340</v>
      </c>
      <c r="I26" s="239">
        <v>10075</v>
      </c>
      <c r="J26" s="199">
        <f>I26/H26</f>
        <v>0.88844797178130508</v>
      </c>
    </row>
    <row r="27" spans="1:13">
      <c r="A27" s="230"/>
      <c r="B27" s="168"/>
      <c r="C27" s="168"/>
      <c r="D27" s="17" t="s">
        <v>48</v>
      </c>
      <c r="E27" s="17">
        <v>30</v>
      </c>
      <c r="F27" s="17">
        <v>189</v>
      </c>
      <c r="G27" s="13">
        <f t="shared" si="0"/>
        <v>5670</v>
      </c>
      <c r="H27" s="232"/>
      <c r="I27" s="239"/>
      <c r="J27" s="199"/>
    </row>
    <row r="28" spans="1:13">
      <c r="A28" s="230"/>
      <c r="B28" s="168"/>
      <c r="C28" s="12" t="s">
        <v>12</v>
      </c>
      <c r="D28" s="17" t="s">
        <v>49</v>
      </c>
      <c r="E28" s="17">
        <v>30</v>
      </c>
      <c r="F28" s="17">
        <v>174</v>
      </c>
      <c r="G28" s="13">
        <f t="shared" si="0"/>
        <v>5220</v>
      </c>
      <c r="H28" s="13">
        <f t="shared" ref="H28:H38" si="5">G28</f>
        <v>5220</v>
      </c>
      <c r="I28" s="18">
        <v>4403</v>
      </c>
      <c r="J28" s="15">
        <f t="shared" ref="J28:J38" si="6">I28/H28</f>
        <v>0.84348659003831417</v>
      </c>
    </row>
    <row r="29" spans="1:13">
      <c r="A29" s="230"/>
      <c r="B29" s="168"/>
      <c r="C29" s="11" t="s">
        <v>24</v>
      </c>
      <c r="D29" s="17" t="s">
        <v>50</v>
      </c>
      <c r="E29" s="17">
        <v>30</v>
      </c>
      <c r="F29" s="17">
        <v>180</v>
      </c>
      <c r="G29" s="13">
        <f t="shared" si="0"/>
        <v>5400</v>
      </c>
      <c r="H29" s="13">
        <f t="shared" si="5"/>
        <v>5400</v>
      </c>
      <c r="I29" s="18">
        <v>3613</v>
      </c>
      <c r="J29" s="15">
        <f t="shared" si="6"/>
        <v>0.66907407407407404</v>
      </c>
    </row>
    <row r="30" spans="1:13">
      <c r="A30" s="230"/>
      <c r="B30" s="168"/>
      <c r="C30" s="12" t="s">
        <v>38</v>
      </c>
      <c r="D30" s="17" t="s">
        <v>51</v>
      </c>
      <c r="E30" s="17">
        <v>30</v>
      </c>
      <c r="F30" s="17">
        <v>180</v>
      </c>
      <c r="G30" s="13">
        <f t="shared" si="0"/>
        <v>5400</v>
      </c>
      <c r="H30" s="13">
        <f t="shared" si="5"/>
        <v>5400</v>
      </c>
      <c r="I30" s="18">
        <v>5060</v>
      </c>
      <c r="J30" s="15">
        <f t="shared" si="6"/>
        <v>0.937037037037037</v>
      </c>
    </row>
    <row r="31" spans="1:13">
      <c r="A31" s="230"/>
      <c r="B31" s="168"/>
      <c r="C31" s="12" t="s">
        <v>26</v>
      </c>
      <c r="D31" s="17" t="s">
        <v>52</v>
      </c>
      <c r="E31" s="17">
        <v>30</v>
      </c>
      <c r="F31" s="17">
        <v>199</v>
      </c>
      <c r="G31" s="13">
        <f t="shared" si="0"/>
        <v>5970</v>
      </c>
      <c r="H31" s="13">
        <f t="shared" si="5"/>
        <v>5970</v>
      </c>
      <c r="I31" s="18">
        <v>5410</v>
      </c>
      <c r="J31" s="15">
        <f t="shared" si="6"/>
        <v>0.9061976549413735</v>
      </c>
    </row>
    <row r="32" spans="1:13">
      <c r="A32" s="230"/>
      <c r="B32" s="168"/>
      <c r="C32" s="12" t="s">
        <v>53</v>
      </c>
      <c r="D32" s="17" t="s">
        <v>54</v>
      </c>
      <c r="E32" s="17">
        <v>44</v>
      </c>
      <c r="F32" s="17">
        <v>180</v>
      </c>
      <c r="G32" s="13">
        <f t="shared" si="0"/>
        <v>7920</v>
      </c>
      <c r="H32" s="13">
        <f t="shared" si="5"/>
        <v>7920</v>
      </c>
      <c r="I32" s="18">
        <v>6914</v>
      </c>
      <c r="J32" s="160">
        <f t="shared" si="6"/>
        <v>0.87297979797979797</v>
      </c>
      <c r="K32" s="158">
        <f>SUM(H22:H32)</f>
        <v>63564</v>
      </c>
      <c r="L32" s="158">
        <f>SUM(I22:I32)</f>
        <v>54725</v>
      </c>
      <c r="M32" s="159">
        <f>L32/K32</f>
        <v>0.86094330123969542</v>
      </c>
    </row>
    <row r="33" spans="1:13">
      <c r="A33" s="230"/>
      <c r="B33" s="168" t="s">
        <v>55</v>
      </c>
      <c r="C33" s="12" t="s">
        <v>56</v>
      </c>
      <c r="D33" s="12" t="s">
        <v>57</v>
      </c>
      <c r="E33" s="12">
        <v>30</v>
      </c>
      <c r="F33" s="11">
        <v>195</v>
      </c>
      <c r="G33" s="13">
        <f t="shared" si="0"/>
        <v>5850</v>
      </c>
      <c r="H33" s="13">
        <f t="shared" si="5"/>
        <v>5850</v>
      </c>
      <c r="I33" s="13">
        <v>5436</v>
      </c>
      <c r="J33" s="15">
        <f t="shared" si="6"/>
        <v>0.92923076923076919</v>
      </c>
    </row>
    <row r="34" spans="1:13">
      <c r="A34" s="230"/>
      <c r="B34" s="168"/>
      <c r="C34" s="12" t="s">
        <v>35</v>
      </c>
      <c r="D34" s="12" t="s">
        <v>58</v>
      </c>
      <c r="E34" s="12">
        <v>30</v>
      </c>
      <c r="F34" s="11">
        <v>189</v>
      </c>
      <c r="G34" s="13">
        <f t="shared" si="0"/>
        <v>5670</v>
      </c>
      <c r="H34" s="13">
        <f t="shared" si="5"/>
        <v>5670</v>
      </c>
      <c r="I34" s="13">
        <v>5288</v>
      </c>
      <c r="J34" s="15">
        <f t="shared" si="6"/>
        <v>0.93262786596119929</v>
      </c>
    </row>
    <row r="35" spans="1:13">
      <c r="A35" s="230"/>
      <c r="B35" s="168"/>
      <c r="C35" s="12" t="s">
        <v>59</v>
      </c>
      <c r="D35" s="17" t="s">
        <v>60</v>
      </c>
      <c r="E35" s="17">
        <v>60</v>
      </c>
      <c r="F35" s="17">
        <v>180</v>
      </c>
      <c r="G35" s="13">
        <f t="shared" si="0"/>
        <v>10800</v>
      </c>
      <c r="H35" s="13">
        <f t="shared" si="5"/>
        <v>10800</v>
      </c>
      <c r="I35" s="18">
        <v>9207</v>
      </c>
      <c r="J35" s="15">
        <f t="shared" si="6"/>
        <v>0.85250000000000004</v>
      </c>
    </row>
    <row r="36" spans="1:13">
      <c r="A36" s="230"/>
      <c r="B36" s="168"/>
      <c r="C36" s="12" t="s">
        <v>38</v>
      </c>
      <c r="D36" s="12" t="s">
        <v>39</v>
      </c>
      <c r="E36" s="12">
        <v>30</v>
      </c>
      <c r="F36" s="11">
        <v>180</v>
      </c>
      <c r="G36" s="13">
        <f t="shared" si="0"/>
        <v>5400</v>
      </c>
      <c r="H36" s="13">
        <f t="shared" si="5"/>
        <v>5400</v>
      </c>
      <c r="I36" s="13">
        <v>5084</v>
      </c>
      <c r="J36" s="15">
        <f t="shared" si="6"/>
        <v>0.94148148148148147</v>
      </c>
    </row>
    <row r="37" spans="1:13">
      <c r="A37" s="230"/>
      <c r="B37" s="168"/>
      <c r="C37" s="12" t="s">
        <v>24</v>
      </c>
      <c r="D37" s="12" t="s">
        <v>61</v>
      </c>
      <c r="E37" s="12">
        <v>30</v>
      </c>
      <c r="F37" s="11">
        <v>180</v>
      </c>
      <c r="G37" s="13">
        <f t="shared" si="0"/>
        <v>5400</v>
      </c>
      <c r="H37" s="13">
        <f t="shared" si="5"/>
        <v>5400</v>
      </c>
      <c r="I37" s="13">
        <v>4400</v>
      </c>
      <c r="J37" s="160">
        <f t="shared" si="6"/>
        <v>0.81481481481481477</v>
      </c>
      <c r="K37" s="158">
        <f>SUM(H33:H37)</f>
        <v>33120</v>
      </c>
      <c r="L37" s="158">
        <f>SUM(I33:I37)</f>
        <v>29415</v>
      </c>
      <c r="M37" s="159">
        <f>L37/K37</f>
        <v>0.88813405797101452</v>
      </c>
    </row>
    <row r="38" spans="1:13" ht="33">
      <c r="A38" s="230"/>
      <c r="B38" s="19" t="s">
        <v>62</v>
      </c>
      <c r="C38" s="12" t="s">
        <v>63</v>
      </c>
      <c r="D38" s="12" t="s">
        <v>64</v>
      </c>
      <c r="E38" s="12">
        <v>30</v>
      </c>
      <c r="F38" s="12">
        <v>189</v>
      </c>
      <c r="G38" s="16">
        <f t="shared" si="0"/>
        <v>5670</v>
      </c>
      <c r="H38" s="13">
        <f t="shared" si="5"/>
        <v>5670</v>
      </c>
      <c r="I38" s="13">
        <v>4644</v>
      </c>
      <c r="J38" s="15">
        <f t="shared" si="6"/>
        <v>0.81904761904761902</v>
      </c>
    </row>
    <row r="39" spans="1:13" ht="17.25" thickBot="1">
      <c r="A39" s="241"/>
      <c r="B39" s="20"/>
      <c r="C39" s="20"/>
      <c r="D39" s="20"/>
      <c r="E39" s="20"/>
      <c r="F39" s="20"/>
      <c r="G39" s="21"/>
      <c r="H39" s="21">
        <f>SUM(H3:H38)</f>
        <v>231621</v>
      </c>
      <c r="I39" s="21">
        <f>SUM(I3:I38)</f>
        <v>191973</v>
      </c>
      <c r="J39" s="22">
        <f>I39/H39</f>
        <v>0.82882381131244576</v>
      </c>
    </row>
    <row r="40" spans="1:13">
      <c r="A40" s="229" t="s">
        <v>65</v>
      </c>
      <c r="B40" s="198" t="s">
        <v>66</v>
      </c>
      <c r="C40" s="23" t="s">
        <v>63</v>
      </c>
      <c r="D40" s="24" t="s">
        <v>67</v>
      </c>
      <c r="E40" s="23">
        <v>60</v>
      </c>
      <c r="F40" s="23">
        <v>189</v>
      </c>
      <c r="G40" s="25">
        <f>E40*F40</f>
        <v>11340</v>
      </c>
      <c r="H40" s="26">
        <v>11340</v>
      </c>
      <c r="I40" s="26">
        <v>9666</v>
      </c>
      <c r="J40" s="27">
        <f>I40/H40</f>
        <v>0.85238095238095235</v>
      </c>
    </row>
    <row r="41" spans="1:13">
      <c r="A41" s="230"/>
      <c r="B41" s="168"/>
      <c r="C41" s="12" t="s">
        <v>15</v>
      </c>
      <c r="D41" s="11" t="s">
        <v>68</v>
      </c>
      <c r="E41" s="12">
        <v>30</v>
      </c>
      <c r="F41" s="12">
        <v>189</v>
      </c>
      <c r="G41" s="16">
        <f t="shared" ref="G41:G43" si="7">E41*F41</f>
        <v>5670</v>
      </c>
      <c r="H41" s="13">
        <v>5670</v>
      </c>
      <c r="I41" s="13">
        <v>4829</v>
      </c>
      <c r="J41" s="14">
        <f t="shared" ref="J41:J43" si="8">I41/H41</f>
        <v>0.85167548500881829</v>
      </c>
    </row>
    <row r="42" spans="1:13">
      <c r="A42" s="230"/>
      <c r="B42" s="168"/>
      <c r="C42" s="11" t="s">
        <v>69</v>
      </c>
      <c r="D42" s="11" t="s">
        <v>70</v>
      </c>
      <c r="E42" s="12">
        <v>30</v>
      </c>
      <c r="F42" s="12">
        <f>(272+276)/2</f>
        <v>274</v>
      </c>
      <c r="G42" s="16">
        <f t="shared" si="7"/>
        <v>8220</v>
      </c>
      <c r="H42" s="13">
        <v>8220</v>
      </c>
      <c r="I42" s="13">
        <v>6474</v>
      </c>
      <c r="J42" s="14">
        <f t="shared" si="8"/>
        <v>0.78759124087591237</v>
      </c>
    </row>
    <row r="43" spans="1:13">
      <c r="A43" s="230"/>
      <c r="B43" s="168"/>
      <c r="C43" s="12" t="s">
        <v>71</v>
      </c>
      <c r="D43" s="11" t="s">
        <v>72</v>
      </c>
      <c r="E43" s="12">
        <v>30</v>
      </c>
      <c r="F43" s="12">
        <v>189</v>
      </c>
      <c r="G43" s="16">
        <f t="shared" si="7"/>
        <v>5670</v>
      </c>
      <c r="H43" s="13">
        <v>5670</v>
      </c>
      <c r="I43" s="13">
        <v>5131</v>
      </c>
      <c r="J43" s="14">
        <f t="shared" si="8"/>
        <v>0.90493827160493823</v>
      </c>
    </row>
    <row r="44" spans="1:13">
      <c r="A44" s="230"/>
      <c r="B44" s="168"/>
      <c r="C44" s="168" t="s">
        <v>73</v>
      </c>
      <c r="D44" s="11" t="s">
        <v>74</v>
      </c>
      <c r="E44" s="189">
        <v>59</v>
      </c>
      <c r="F44" s="189">
        <v>205</v>
      </c>
      <c r="G44" s="233">
        <f>E44*F44</f>
        <v>12095</v>
      </c>
      <c r="H44" s="232">
        <v>12095</v>
      </c>
      <c r="I44" s="232">
        <v>8199</v>
      </c>
      <c r="J44" s="199">
        <f>I44/H44</f>
        <v>0.67788342290202563</v>
      </c>
    </row>
    <row r="45" spans="1:13">
      <c r="A45" s="230"/>
      <c r="B45" s="168"/>
      <c r="C45" s="168"/>
      <c r="D45" s="11" t="s">
        <v>75</v>
      </c>
      <c r="E45" s="189"/>
      <c r="F45" s="189"/>
      <c r="G45" s="233"/>
      <c r="H45" s="232"/>
      <c r="I45" s="232"/>
      <c r="J45" s="199"/>
    </row>
    <row r="46" spans="1:13">
      <c r="A46" s="230"/>
      <c r="B46" s="168"/>
      <c r="C46" s="12" t="s">
        <v>76</v>
      </c>
      <c r="D46" s="11" t="s">
        <v>77</v>
      </c>
      <c r="E46" s="11">
        <v>15</v>
      </c>
      <c r="F46" s="11">
        <v>196</v>
      </c>
      <c r="G46" s="16">
        <f t="shared" ref="G46:G48" si="9">E46*F46</f>
        <v>2940</v>
      </c>
      <c r="H46" s="13">
        <v>2940</v>
      </c>
      <c r="I46" s="13">
        <v>1493</v>
      </c>
      <c r="J46" s="14">
        <f t="shared" ref="J46:J47" si="10">I46/H46</f>
        <v>0.5078231292517007</v>
      </c>
    </row>
    <row r="47" spans="1:13">
      <c r="A47" s="230"/>
      <c r="B47" s="168"/>
      <c r="C47" s="11" t="s">
        <v>78</v>
      </c>
      <c r="D47" s="11" t="s">
        <v>79</v>
      </c>
      <c r="E47" s="11">
        <v>30</v>
      </c>
      <c r="F47" s="11">
        <v>184</v>
      </c>
      <c r="G47" s="16">
        <f t="shared" si="9"/>
        <v>5520</v>
      </c>
      <c r="H47" s="13">
        <v>5520</v>
      </c>
      <c r="I47" s="13">
        <v>4711</v>
      </c>
      <c r="J47" s="161">
        <f t="shared" si="10"/>
        <v>0.85344202898550725</v>
      </c>
      <c r="K47" s="158">
        <f>SUM(H40:H47)</f>
        <v>51455</v>
      </c>
      <c r="L47" s="158">
        <f>SUM(I40:I47)</f>
        <v>40503</v>
      </c>
      <c r="M47" s="159">
        <f>L47/K47</f>
        <v>0.7871538237294724</v>
      </c>
    </row>
    <row r="48" spans="1:13">
      <c r="A48" s="230"/>
      <c r="B48" s="189" t="s">
        <v>80</v>
      </c>
      <c r="C48" s="189" t="s">
        <v>81</v>
      </c>
      <c r="D48" s="11" t="s">
        <v>82</v>
      </c>
      <c r="E48" s="11">
        <v>123</v>
      </c>
      <c r="F48" s="11">
        <v>290</v>
      </c>
      <c r="G48" s="16">
        <f t="shared" si="9"/>
        <v>35670</v>
      </c>
      <c r="H48" s="233">
        <f>G48</f>
        <v>35670</v>
      </c>
      <c r="I48" s="233">
        <v>23299</v>
      </c>
      <c r="J48" s="203">
        <f>I48/H48</f>
        <v>0.6531819456125596</v>
      </c>
    </row>
    <row r="49" spans="1:13">
      <c r="A49" s="230"/>
      <c r="B49" s="189"/>
      <c r="C49" s="189"/>
      <c r="D49" s="11" t="s">
        <v>83</v>
      </c>
      <c r="E49" s="11" t="s">
        <v>39</v>
      </c>
      <c r="F49" s="11">
        <v>290</v>
      </c>
      <c r="G49" s="16" t="s">
        <v>39</v>
      </c>
      <c r="H49" s="233"/>
      <c r="I49" s="233"/>
      <c r="J49" s="203"/>
    </row>
    <row r="50" spans="1:13">
      <c r="A50" s="230"/>
      <c r="B50" s="189"/>
      <c r="C50" s="189"/>
      <c r="D50" s="11" t="s">
        <v>84</v>
      </c>
      <c r="E50" s="11" t="s">
        <v>39</v>
      </c>
      <c r="F50" s="11">
        <v>290</v>
      </c>
      <c r="G50" s="16" t="s">
        <v>39</v>
      </c>
      <c r="H50" s="233"/>
      <c r="I50" s="233"/>
      <c r="J50" s="203"/>
    </row>
    <row r="51" spans="1:13">
      <c r="A51" s="230"/>
      <c r="B51" s="189"/>
      <c r="C51" s="11" t="s">
        <v>15</v>
      </c>
      <c r="D51" s="11" t="s">
        <v>85</v>
      </c>
      <c r="E51" s="11">
        <v>30</v>
      </c>
      <c r="F51" s="11">
        <v>189</v>
      </c>
      <c r="G51" s="16">
        <f t="shared" ref="G51:G53" si="11">E51*F51</f>
        <v>5670</v>
      </c>
      <c r="H51" s="13">
        <v>5670</v>
      </c>
      <c r="I51" s="16">
        <v>5190</v>
      </c>
      <c r="J51" s="14">
        <f t="shared" ref="J51:J52" si="12">I51/H51</f>
        <v>0.91534391534391535</v>
      </c>
    </row>
    <row r="52" spans="1:13">
      <c r="A52" s="230"/>
      <c r="B52" s="189"/>
      <c r="C52" s="11" t="s">
        <v>31</v>
      </c>
      <c r="D52" s="11" t="s">
        <v>86</v>
      </c>
      <c r="E52" s="11">
        <v>17</v>
      </c>
      <c r="F52" s="11">
        <v>183</v>
      </c>
      <c r="G52" s="16">
        <f t="shared" si="11"/>
        <v>3111</v>
      </c>
      <c r="H52" s="13">
        <v>5670</v>
      </c>
      <c r="I52" s="16">
        <v>2844</v>
      </c>
      <c r="J52" s="14">
        <f t="shared" si="12"/>
        <v>0.50158730158730158</v>
      </c>
    </row>
    <row r="53" spans="1:13">
      <c r="A53" s="230"/>
      <c r="B53" s="189"/>
      <c r="C53" s="189" t="s">
        <v>87</v>
      </c>
      <c r="D53" s="11" t="s">
        <v>88</v>
      </c>
      <c r="E53" s="11">
        <v>123</v>
      </c>
      <c r="F53" s="11">
        <v>291</v>
      </c>
      <c r="G53" s="16">
        <f t="shared" si="11"/>
        <v>35793</v>
      </c>
      <c r="H53" s="233">
        <f>G53</f>
        <v>35793</v>
      </c>
      <c r="I53" s="233">
        <v>23061</v>
      </c>
      <c r="J53" s="203">
        <f>I53/H53</f>
        <v>0.64428798927164532</v>
      </c>
    </row>
    <row r="54" spans="1:13">
      <c r="A54" s="230"/>
      <c r="B54" s="189"/>
      <c r="C54" s="189"/>
      <c r="D54" s="11" t="s">
        <v>89</v>
      </c>
      <c r="E54" s="11" t="s">
        <v>39</v>
      </c>
      <c r="F54" s="11">
        <v>291</v>
      </c>
      <c r="G54" s="16" t="s">
        <v>39</v>
      </c>
      <c r="H54" s="233"/>
      <c r="I54" s="233"/>
      <c r="J54" s="203"/>
    </row>
    <row r="55" spans="1:13">
      <c r="A55" s="230"/>
      <c r="B55" s="189"/>
      <c r="C55" s="189"/>
      <c r="D55" s="11" t="s">
        <v>90</v>
      </c>
      <c r="E55" s="11" t="s">
        <v>39</v>
      </c>
      <c r="F55" s="11">
        <v>291</v>
      </c>
      <c r="G55" s="16" t="s">
        <v>39</v>
      </c>
      <c r="H55" s="233"/>
      <c r="I55" s="233"/>
      <c r="J55" s="203"/>
    </row>
    <row r="56" spans="1:13">
      <c r="A56" s="230"/>
      <c r="B56" s="189"/>
      <c r="C56" s="11" t="s">
        <v>91</v>
      </c>
      <c r="D56" s="11" t="s">
        <v>92</v>
      </c>
      <c r="E56" s="11">
        <v>30</v>
      </c>
      <c r="F56" s="11">
        <v>189</v>
      </c>
      <c r="G56" s="16">
        <f t="shared" ref="G56:G62" si="13">E56*F56</f>
        <v>5670</v>
      </c>
      <c r="H56" s="13">
        <v>5670</v>
      </c>
      <c r="I56" s="16">
        <v>5106</v>
      </c>
      <c r="J56" s="14">
        <f t="shared" ref="J56" si="14">I56/H56</f>
        <v>0.90052910052910051</v>
      </c>
    </row>
    <row r="57" spans="1:13">
      <c r="A57" s="230"/>
      <c r="B57" s="189"/>
      <c r="C57" s="189" t="s">
        <v>93</v>
      </c>
      <c r="D57" s="11" t="s">
        <v>94</v>
      </c>
      <c r="E57" s="11">
        <v>30</v>
      </c>
      <c r="F57" s="11">
        <v>230</v>
      </c>
      <c r="G57" s="16">
        <f t="shared" si="13"/>
        <v>6900</v>
      </c>
      <c r="H57" s="232">
        <f>SUM(G57:G58)</f>
        <v>13800</v>
      </c>
      <c r="I57" s="233">
        <v>12322</v>
      </c>
      <c r="J57" s="203">
        <f>I57/H57</f>
        <v>0.89289855072463764</v>
      </c>
    </row>
    <row r="58" spans="1:13">
      <c r="A58" s="230"/>
      <c r="B58" s="189"/>
      <c r="C58" s="189"/>
      <c r="D58" s="11" t="s">
        <v>95</v>
      </c>
      <c r="E58" s="11">
        <v>30</v>
      </c>
      <c r="F58" s="11">
        <v>230</v>
      </c>
      <c r="G58" s="16">
        <f t="shared" si="13"/>
        <v>6900</v>
      </c>
      <c r="H58" s="232"/>
      <c r="I58" s="233"/>
      <c r="J58" s="203"/>
    </row>
    <row r="59" spans="1:13">
      <c r="A59" s="230"/>
      <c r="B59" s="189"/>
      <c r="C59" s="189" t="s">
        <v>96</v>
      </c>
      <c r="D59" s="11" t="s">
        <v>97</v>
      </c>
      <c r="E59" s="11">
        <v>30</v>
      </c>
      <c r="F59" s="11">
        <v>274</v>
      </c>
      <c r="G59" s="16">
        <f t="shared" si="13"/>
        <v>8220</v>
      </c>
      <c r="H59" s="232">
        <v>12095</v>
      </c>
      <c r="I59" s="233">
        <v>16399</v>
      </c>
      <c r="J59" s="203">
        <v>0.90052910052910051</v>
      </c>
    </row>
    <row r="60" spans="1:13">
      <c r="A60" s="230"/>
      <c r="B60" s="189"/>
      <c r="C60" s="189"/>
      <c r="D60" s="11" t="s">
        <v>98</v>
      </c>
      <c r="E60" s="11">
        <v>30</v>
      </c>
      <c r="F60" s="11">
        <v>276</v>
      </c>
      <c r="G60" s="16">
        <f t="shared" si="13"/>
        <v>8280</v>
      </c>
      <c r="H60" s="232"/>
      <c r="I60" s="233"/>
      <c r="J60" s="235"/>
      <c r="K60" s="158">
        <f>SUM(H48:H60)</f>
        <v>114368</v>
      </c>
      <c r="L60" s="158">
        <f>SUM(I48:I60)</f>
        <v>88221</v>
      </c>
      <c r="M60" s="159">
        <f>L60/K60</f>
        <v>0.77137835758254059</v>
      </c>
    </row>
    <row r="61" spans="1:13">
      <c r="A61" s="230"/>
      <c r="B61" s="168" t="s">
        <v>99</v>
      </c>
      <c r="C61" s="11" t="s">
        <v>81</v>
      </c>
      <c r="D61" s="11" t="s">
        <v>100</v>
      </c>
      <c r="E61" s="11">
        <v>17</v>
      </c>
      <c r="F61" s="11">
        <v>188</v>
      </c>
      <c r="G61" s="16">
        <f t="shared" si="13"/>
        <v>3196</v>
      </c>
      <c r="H61" s="16">
        <f>G61</f>
        <v>3196</v>
      </c>
      <c r="I61" s="16">
        <v>2225</v>
      </c>
      <c r="J61" s="14">
        <f t="shared" ref="J61:J64" si="15">I61/H61</f>
        <v>0.6961827284105131</v>
      </c>
    </row>
    <row r="62" spans="1:13">
      <c r="A62" s="230"/>
      <c r="B62" s="168"/>
      <c r="C62" s="11" t="s">
        <v>93</v>
      </c>
      <c r="D62" s="12" t="s">
        <v>101</v>
      </c>
      <c r="E62" s="11">
        <v>30</v>
      </c>
      <c r="F62" s="12">
        <v>230</v>
      </c>
      <c r="G62" s="16">
        <f t="shared" si="13"/>
        <v>6900</v>
      </c>
      <c r="H62" s="13">
        <f>G62</f>
        <v>6900</v>
      </c>
      <c r="I62" s="13">
        <v>4570</v>
      </c>
      <c r="J62" s="161">
        <f t="shared" si="15"/>
        <v>0.66231884057971013</v>
      </c>
      <c r="K62" s="158">
        <f>SUM(H61:H62)</f>
        <v>10096</v>
      </c>
      <c r="L62" s="158">
        <f>SUM(I61:I62)</f>
        <v>6795</v>
      </c>
      <c r="M62" s="159">
        <f>L62/K62</f>
        <v>0.67303882725832009</v>
      </c>
    </row>
    <row r="63" spans="1:13">
      <c r="A63" s="230"/>
      <c r="B63" s="168" t="s">
        <v>102</v>
      </c>
      <c r="C63" s="12" t="s">
        <v>103</v>
      </c>
      <c r="D63" s="11" t="s">
        <v>104</v>
      </c>
      <c r="E63" s="11">
        <v>60</v>
      </c>
      <c r="F63" s="11">
        <v>398</v>
      </c>
      <c r="G63" s="16">
        <f>E63*F63</f>
        <v>23880</v>
      </c>
      <c r="H63" s="13">
        <v>23880</v>
      </c>
      <c r="I63" s="13">
        <v>12260</v>
      </c>
      <c r="J63" s="14">
        <f t="shared" si="15"/>
        <v>0.51340033500837523</v>
      </c>
    </row>
    <row r="64" spans="1:13">
      <c r="A64" s="230"/>
      <c r="B64" s="168"/>
      <c r="C64" s="11" t="s">
        <v>105</v>
      </c>
      <c r="D64" s="11" t="s">
        <v>106</v>
      </c>
      <c r="E64" s="11">
        <v>60</v>
      </c>
      <c r="F64" s="11">
        <v>195</v>
      </c>
      <c r="G64" s="16">
        <f>E64*F64</f>
        <v>11700</v>
      </c>
      <c r="H64" s="16">
        <v>11700</v>
      </c>
      <c r="I64" s="16">
        <v>11086</v>
      </c>
      <c r="J64" s="14">
        <f t="shared" si="15"/>
        <v>0.94752136752136751</v>
      </c>
    </row>
    <row r="65" spans="1:10">
      <c r="A65" s="230"/>
      <c r="B65" s="168"/>
      <c r="C65" s="168" t="s">
        <v>107</v>
      </c>
      <c r="D65" s="11" t="s">
        <v>108</v>
      </c>
      <c r="E65" s="11">
        <v>30</v>
      </c>
      <c r="F65" s="11">
        <v>189</v>
      </c>
      <c r="G65" s="16">
        <f t="shared" ref="G65:G128" si="16">E65*F65</f>
        <v>5670</v>
      </c>
      <c r="H65" s="232">
        <f>SUM(G65:G67)</f>
        <v>17010</v>
      </c>
      <c r="I65" s="233">
        <v>14296</v>
      </c>
      <c r="J65" s="199">
        <f>I65/H65</f>
        <v>0.8404467960023515</v>
      </c>
    </row>
    <row r="66" spans="1:10">
      <c r="A66" s="230"/>
      <c r="B66" s="168"/>
      <c r="C66" s="168"/>
      <c r="D66" s="11" t="s">
        <v>109</v>
      </c>
      <c r="E66" s="11">
        <v>30</v>
      </c>
      <c r="F66" s="11">
        <v>189</v>
      </c>
      <c r="G66" s="16">
        <f t="shared" si="16"/>
        <v>5670</v>
      </c>
      <c r="H66" s="232"/>
      <c r="I66" s="233"/>
      <c r="J66" s="199"/>
    </row>
    <row r="67" spans="1:10">
      <c r="A67" s="230"/>
      <c r="B67" s="168"/>
      <c r="C67" s="168"/>
      <c r="D67" s="11" t="s">
        <v>110</v>
      </c>
      <c r="E67" s="11">
        <v>30</v>
      </c>
      <c r="F67" s="11">
        <v>189</v>
      </c>
      <c r="G67" s="16">
        <f t="shared" si="16"/>
        <v>5670</v>
      </c>
      <c r="H67" s="232"/>
      <c r="I67" s="233"/>
      <c r="J67" s="199"/>
    </row>
    <row r="68" spans="1:10">
      <c r="A68" s="230"/>
      <c r="B68" s="168"/>
      <c r="C68" s="168" t="s">
        <v>15</v>
      </c>
      <c r="D68" s="11" t="s">
        <v>111</v>
      </c>
      <c r="E68" s="11">
        <v>30</v>
      </c>
      <c r="F68" s="11">
        <v>189</v>
      </c>
      <c r="G68" s="16">
        <f t="shared" si="16"/>
        <v>5670</v>
      </c>
      <c r="H68" s="232">
        <f>SUM(G68:G69)</f>
        <v>11340</v>
      </c>
      <c r="I68" s="232">
        <v>8999</v>
      </c>
      <c r="J68" s="199">
        <f>I68/H68</f>
        <v>0.79356261022927688</v>
      </c>
    </row>
    <row r="69" spans="1:10">
      <c r="A69" s="230"/>
      <c r="B69" s="168"/>
      <c r="C69" s="168"/>
      <c r="D69" s="11" t="s">
        <v>112</v>
      </c>
      <c r="E69" s="12">
        <v>30</v>
      </c>
      <c r="F69" s="11">
        <v>189</v>
      </c>
      <c r="G69" s="16">
        <f t="shared" si="16"/>
        <v>5670</v>
      </c>
      <c r="H69" s="232"/>
      <c r="I69" s="232"/>
      <c r="J69" s="199"/>
    </row>
    <row r="70" spans="1:10">
      <c r="A70" s="230"/>
      <c r="B70" s="168"/>
      <c r="C70" s="168" t="s">
        <v>31</v>
      </c>
      <c r="D70" s="12" t="s">
        <v>113</v>
      </c>
      <c r="E70" s="12">
        <v>30</v>
      </c>
      <c r="F70" s="12">
        <v>393</v>
      </c>
      <c r="G70" s="16">
        <f t="shared" si="16"/>
        <v>11790</v>
      </c>
      <c r="H70" s="232">
        <f>SUM(G70:G72)</f>
        <v>29070</v>
      </c>
      <c r="I70" s="232">
        <v>20911</v>
      </c>
      <c r="J70" s="199">
        <f>I70/H70</f>
        <v>0.71933264533883734</v>
      </c>
    </row>
    <row r="71" spans="1:10">
      <c r="A71" s="230"/>
      <c r="B71" s="168"/>
      <c r="C71" s="168"/>
      <c r="D71" s="12" t="s">
        <v>114</v>
      </c>
      <c r="E71" s="12">
        <v>30</v>
      </c>
      <c r="F71" s="12">
        <v>393</v>
      </c>
      <c r="G71" s="16">
        <f t="shared" si="16"/>
        <v>11790</v>
      </c>
      <c r="H71" s="232"/>
      <c r="I71" s="232"/>
      <c r="J71" s="199"/>
    </row>
    <row r="72" spans="1:10">
      <c r="A72" s="230"/>
      <c r="B72" s="168"/>
      <c r="C72" s="168"/>
      <c r="D72" s="12" t="s">
        <v>115</v>
      </c>
      <c r="E72" s="12">
        <v>30</v>
      </c>
      <c r="F72" s="12">
        <v>183</v>
      </c>
      <c r="G72" s="16">
        <f t="shared" si="16"/>
        <v>5490</v>
      </c>
      <c r="H72" s="232"/>
      <c r="I72" s="232"/>
      <c r="J72" s="199"/>
    </row>
    <row r="73" spans="1:10">
      <c r="A73" s="230"/>
      <c r="B73" s="168"/>
      <c r="C73" s="168" t="s">
        <v>69</v>
      </c>
      <c r="D73" s="12" t="s">
        <v>116</v>
      </c>
      <c r="E73" s="12">
        <v>60</v>
      </c>
      <c r="F73" s="12">
        <v>261</v>
      </c>
      <c r="G73" s="16">
        <f t="shared" si="16"/>
        <v>15660</v>
      </c>
      <c r="H73" s="232">
        <f>SUM(G73:G74)</f>
        <v>25800</v>
      </c>
      <c r="I73" s="232">
        <v>14008</v>
      </c>
      <c r="J73" s="199">
        <f>I73/H73</f>
        <v>0.54294573643410848</v>
      </c>
    </row>
    <row r="74" spans="1:10">
      <c r="A74" s="230"/>
      <c r="B74" s="168"/>
      <c r="C74" s="168"/>
      <c r="D74" s="12" t="s">
        <v>117</v>
      </c>
      <c r="E74" s="12">
        <v>30</v>
      </c>
      <c r="F74" s="12">
        <v>338</v>
      </c>
      <c r="G74" s="16">
        <f t="shared" si="16"/>
        <v>10140</v>
      </c>
      <c r="H74" s="232"/>
      <c r="I74" s="232"/>
      <c r="J74" s="199"/>
    </row>
    <row r="75" spans="1:10">
      <c r="A75" s="230"/>
      <c r="B75" s="168"/>
      <c r="C75" s="168" t="s">
        <v>91</v>
      </c>
      <c r="D75" s="12" t="s">
        <v>118</v>
      </c>
      <c r="E75" s="12">
        <v>30</v>
      </c>
      <c r="F75" s="12">
        <v>189</v>
      </c>
      <c r="G75" s="16">
        <f t="shared" si="16"/>
        <v>5670</v>
      </c>
      <c r="H75" s="232">
        <f>SUM(G75:G77)</f>
        <v>17010</v>
      </c>
      <c r="I75" s="232">
        <v>15405</v>
      </c>
      <c r="J75" s="199">
        <f>I75/H75</f>
        <v>0.90564373897707229</v>
      </c>
    </row>
    <row r="76" spans="1:10">
      <c r="A76" s="230"/>
      <c r="B76" s="168"/>
      <c r="C76" s="168"/>
      <c r="D76" s="12" t="s">
        <v>119</v>
      </c>
      <c r="E76" s="12">
        <v>30</v>
      </c>
      <c r="F76" s="12">
        <v>189</v>
      </c>
      <c r="G76" s="16">
        <f t="shared" si="16"/>
        <v>5670</v>
      </c>
      <c r="H76" s="232"/>
      <c r="I76" s="232"/>
      <c r="J76" s="199"/>
    </row>
    <row r="77" spans="1:10">
      <c r="A77" s="230"/>
      <c r="B77" s="168"/>
      <c r="C77" s="168"/>
      <c r="D77" s="12" t="s">
        <v>120</v>
      </c>
      <c r="E77" s="12">
        <v>30</v>
      </c>
      <c r="F77" s="12">
        <v>189</v>
      </c>
      <c r="G77" s="16">
        <f t="shared" si="16"/>
        <v>5670</v>
      </c>
      <c r="H77" s="232"/>
      <c r="I77" s="232"/>
      <c r="J77" s="199"/>
    </row>
    <row r="78" spans="1:10">
      <c r="A78" s="230"/>
      <c r="B78" s="168"/>
      <c r="C78" s="28" t="s">
        <v>78</v>
      </c>
      <c r="D78" s="12" t="s">
        <v>121</v>
      </c>
      <c r="E78" s="12">
        <v>30</v>
      </c>
      <c r="F78" s="12">
        <v>184</v>
      </c>
      <c r="G78" s="16">
        <f t="shared" si="16"/>
        <v>5520</v>
      </c>
      <c r="H78" s="13">
        <v>5520</v>
      </c>
      <c r="I78" s="13">
        <v>4585</v>
      </c>
      <c r="J78" s="14">
        <f t="shared" ref="J78" si="17">I78/H78</f>
        <v>0.83061594202898548</v>
      </c>
    </row>
    <row r="79" spans="1:10">
      <c r="A79" s="230"/>
      <c r="B79" s="168"/>
      <c r="C79" s="168" t="s">
        <v>93</v>
      </c>
      <c r="D79" s="12" t="s">
        <v>122</v>
      </c>
      <c r="E79" s="12">
        <v>30</v>
      </c>
      <c r="F79" s="12">
        <v>230</v>
      </c>
      <c r="G79" s="16">
        <f t="shared" si="16"/>
        <v>6900</v>
      </c>
      <c r="H79" s="232">
        <f>SUM(G79:G81)</f>
        <v>19200</v>
      </c>
      <c r="I79" s="232">
        <v>13215</v>
      </c>
      <c r="J79" s="199">
        <f>I79/H79</f>
        <v>0.68828124999999996</v>
      </c>
    </row>
    <row r="80" spans="1:10">
      <c r="A80" s="230"/>
      <c r="B80" s="168"/>
      <c r="C80" s="168"/>
      <c r="D80" s="12" t="s">
        <v>123</v>
      </c>
      <c r="E80" s="12">
        <v>30</v>
      </c>
      <c r="F80" s="12">
        <v>230</v>
      </c>
      <c r="G80" s="16">
        <f t="shared" si="16"/>
        <v>6900</v>
      </c>
      <c r="H80" s="232"/>
      <c r="I80" s="232"/>
      <c r="J80" s="199"/>
    </row>
    <row r="81" spans="1:13">
      <c r="A81" s="230"/>
      <c r="B81" s="168"/>
      <c r="C81" s="168"/>
      <c r="D81" s="12" t="s">
        <v>124</v>
      </c>
      <c r="E81" s="12">
        <v>30</v>
      </c>
      <c r="F81" s="12">
        <v>180</v>
      </c>
      <c r="G81" s="16">
        <f t="shared" si="16"/>
        <v>5400</v>
      </c>
      <c r="H81" s="232"/>
      <c r="I81" s="232"/>
      <c r="J81" s="199"/>
    </row>
    <row r="82" spans="1:13">
      <c r="A82" s="230"/>
      <c r="B82" s="168"/>
      <c r="C82" s="12" t="s">
        <v>76</v>
      </c>
      <c r="D82" s="12" t="s">
        <v>125</v>
      </c>
      <c r="E82" s="12">
        <v>31</v>
      </c>
      <c r="F82" s="12">
        <v>198</v>
      </c>
      <c r="G82" s="16">
        <f t="shared" si="16"/>
        <v>6138</v>
      </c>
      <c r="H82" s="13">
        <v>6138</v>
      </c>
      <c r="I82" s="13">
        <v>3158</v>
      </c>
      <c r="J82" s="161">
        <f t="shared" ref="J82" si="18">I82/H82</f>
        <v>0.51449983708048219</v>
      </c>
      <c r="K82" s="158">
        <f>SUM(H63:H82)</f>
        <v>166668</v>
      </c>
      <c r="L82" s="158">
        <f>SUM(I63:I82)</f>
        <v>117923</v>
      </c>
      <c r="M82" s="159">
        <f>L82/K82</f>
        <v>0.70753233974128205</v>
      </c>
    </row>
    <row r="83" spans="1:13">
      <c r="A83" s="230"/>
      <c r="B83" s="168" t="s">
        <v>126</v>
      </c>
      <c r="C83" s="168" t="s">
        <v>81</v>
      </c>
      <c r="D83" s="11" t="s">
        <v>127</v>
      </c>
      <c r="E83" s="11">
        <v>66</v>
      </c>
      <c r="F83" s="11">
        <v>290</v>
      </c>
      <c r="G83" s="16">
        <f t="shared" si="16"/>
        <v>19140</v>
      </c>
      <c r="H83" s="232">
        <f>G83</f>
        <v>19140</v>
      </c>
      <c r="I83" s="232">
        <v>16831</v>
      </c>
      <c r="J83" s="199">
        <f>I83/H83</f>
        <v>0.87936259143155693</v>
      </c>
    </row>
    <row r="84" spans="1:13">
      <c r="A84" s="230"/>
      <c r="B84" s="168"/>
      <c r="C84" s="168"/>
      <c r="D84" s="11" t="s">
        <v>128</v>
      </c>
      <c r="E84" s="11" t="s">
        <v>39</v>
      </c>
      <c r="F84" s="12">
        <v>290</v>
      </c>
      <c r="G84" s="16"/>
      <c r="H84" s="232"/>
      <c r="I84" s="232"/>
      <c r="J84" s="199"/>
    </row>
    <row r="85" spans="1:13">
      <c r="A85" s="230"/>
      <c r="B85" s="168"/>
      <c r="C85" s="12" t="s">
        <v>15</v>
      </c>
      <c r="D85" s="11" t="s">
        <v>129</v>
      </c>
      <c r="E85" s="12">
        <v>30</v>
      </c>
      <c r="F85" s="11">
        <v>189</v>
      </c>
      <c r="G85" s="16">
        <f t="shared" si="16"/>
        <v>5670</v>
      </c>
      <c r="H85" s="13">
        <f>G85</f>
        <v>5670</v>
      </c>
      <c r="I85" s="13">
        <v>5560</v>
      </c>
      <c r="J85" s="14">
        <f t="shared" ref="J85" si="19">I85/H85</f>
        <v>0.98059964726631388</v>
      </c>
    </row>
    <row r="86" spans="1:13">
      <c r="A86" s="230"/>
      <c r="B86" s="168"/>
      <c r="C86" s="189" t="s">
        <v>69</v>
      </c>
      <c r="D86" s="11" t="s">
        <v>130</v>
      </c>
      <c r="E86" s="12">
        <v>31</v>
      </c>
      <c r="F86" s="12">
        <v>277</v>
      </c>
      <c r="G86" s="16">
        <f t="shared" si="16"/>
        <v>8587</v>
      </c>
      <c r="H86" s="232">
        <f>SUM(G86:G88)</f>
        <v>25878</v>
      </c>
      <c r="I86" s="232">
        <v>22773</v>
      </c>
      <c r="J86" s="199">
        <f>I86/H86</f>
        <v>0.88001391143055874</v>
      </c>
    </row>
    <row r="87" spans="1:13">
      <c r="A87" s="230"/>
      <c r="B87" s="168"/>
      <c r="C87" s="189"/>
      <c r="D87" s="11" t="s">
        <v>131</v>
      </c>
      <c r="E87" s="12">
        <v>31</v>
      </c>
      <c r="F87" s="11">
        <v>277</v>
      </c>
      <c r="G87" s="16">
        <f t="shared" si="16"/>
        <v>8587</v>
      </c>
      <c r="H87" s="232"/>
      <c r="I87" s="232"/>
      <c r="J87" s="199"/>
    </row>
    <row r="88" spans="1:13">
      <c r="A88" s="230"/>
      <c r="B88" s="168"/>
      <c r="C88" s="189"/>
      <c r="D88" s="11" t="s">
        <v>132</v>
      </c>
      <c r="E88" s="12">
        <v>32</v>
      </c>
      <c r="F88" s="12">
        <v>272</v>
      </c>
      <c r="G88" s="16">
        <f t="shared" si="16"/>
        <v>8704</v>
      </c>
      <c r="H88" s="232"/>
      <c r="I88" s="232"/>
      <c r="J88" s="199"/>
    </row>
    <row r="89" spans="1:13">
      <c r="A89" s="230"/>
      <c r="B89" s="168"/>
      <c r="C89" s="11" t="s">
        <v>71</v>
      </c>
      <c r="D89" s="11" t="s">
        <v>133</v>
      </c>
      <c r="E89" s="12">
        <v>30</v>
      </c>
      <c r="F89" s="12">
        <v>189</v>
      </c>
      <c r="G89" s="16">
        <f t="shared" si="16"/>
        <v>5670</v>
      </c>
      <c r="H89" s="13">
        <f>G89</f>
        <v>5670</v>
      </c>
      <c r="I89" s="13">
        <v>5238</v>
      </c>
      <c r="J89" s="14">
        <f t="shared" ref="J89" si="20">I89/H89</f>
        <v>0.92380952380952386</v>
      </c>
    </row>
    <row r="90" spans="1:13">
      <c r="A90" s="230"/>
      <c r="B90" s="168"/>
      <c r="C90" s="238" t="s">
        <v>78</v>
      </c>
      <c r="D90" s="11" t="s">
        <v>134</v>
      </c>
      <c r="E90" s="11">
        <v>39</v>
      </c>
      <c r="F90" s="11">
        <v>367</v>
      </c>
      <c r="G90" s="16">
        <f t="shared" si="16"/>
        <v>14313</v>
      </c>
      <c r="H90" s="232">
        <f>SUM(G90:G91)</f>
        <v>21489</v>
      </c>
      <c r="I90" s="232">
        <v>15967</v>
      </c>
      <c r="J90" s="199">
        <f>I90/H90</f>
        <v>0.74303131834892266</v>
      </c>
    </row>
    <row r="91" spans="1:13">
      <c r="A91" s="230"/>
      <c r="B91" s="168"/>
      <c r="C91" s="238"/>
      <c r="D91" s="11" t="s">
        <v>135</v>
      </c>
      <c r="E91" s="11">
        <v>39</v>
      </c>
      <c r="F91" s="11">
        <v>184</v>
      </c>
      <c r="G91" s="16">
        <f t="shared" si="16"/>
        <v>7176</v>
      </c>
      <c r="H91" s="232"/>
      <c r="I91" s="232"/>
      <c r="J91" s="199"/>
    </row>
    <row r="92" spans="1:13">
      <c r="A92" s="230"/>
      <c r="B92" s="168"/>
      <c r="C92" s="238"/>
      <c r="D92" s="11" t="s">
        <v>136</v>
      </c>
      <c r="E92" s="11" t="s">
        <v>39</v>
      </c>
      <c r="F92" s="11">
        <v>184</v>
      </c>
      <c r="G92" s="16"/>
      <c r="H92" s="232"/>
      <c r="I92" s="232"/>
      <c r="J92" s="199"/>
    </row>
    <row r="93" spans="1:13">
      <c r="A93" s="230"/>
      <c r="B93" s="168"/>
      <c r="C93" s="168" t="s">
        <v>93</v>
      </c>
      <c r="D93" s="11" t="s">
        <v>137</v>
      </c>
      <c r="E93" s="11">
        <v>39</v>
      </c>
      <c r="F93" s="11">
        <v>220</v>
      </c>
      <c r="G93" s="16">
        <f t="shared" si="16"/>
        <v>8580</v>
      </c>
      <c r="H93" s="232">
        <f>SUM(G93:G94)</f>
        <v>17940</v>
      </c>
      <c r="I93" s="232">
        <v>14492</v>
      </c>
      <c r="J93" s="203">
        <f>I93/H93</f>
        <v>0.80780379041248607</v>
      </c>
    </row>
    <row r="94" spans="1:13">
      <c r="A94" s="230"/>
      <c r="B94" s="168"/>
      <c r="C94" s="168"/>
      <c r="D94" s="11" t="s">
        <v>138</v>
      </c>
      <c r="E94" s="11">
        <v>39</v>
      </c>
      <c r="F94" s="11">
        <v>240</v>
      </c>
      <c r="G94" s="16">
        <f t="shared" si="16"/>
        <v>9360</v>
      </c>
      <c r="H94" s="232"/>
      <c r="I94" s="232"/>
      <c r="J94" s="235"/>
      <c r="K94" s="158">
        <f>SUM(H83:H94)</f>
        <v>95787</v>
      </c>
      <c r="L94" s="158">
        <f>SUM(I83:I94)</f>
        <v>80861</v>
      </c>
      <c r="M94" s="159">
        <f>L94/K94</f>
        <v>0.8441750968294236</v>
      </c>
    </row>
    <row r="95" spans="1:13">
      <c r="A95" s="230"/>
      <c r="B95" s="12" t="s">
        <v>139</v>
      </c>
      <c r="C95" s="12" t="s">
        <v>69</v>
      </c>
      <c r="D95" s="11" t="s">
        <v>140</v>
      </c>
      <c r="E95" s="11">
        <v>9</v>
      </c>
      <c r="F95" s="11">
        <v>159</v>
      </c>
      <c r="G95" s="16">
        <f t="shared" si="16"/>
        <v>1431</v>
      </c>
      <c r="H95" s="13">
        <f>G95</f>
        <v>1431</v>
      </c>
      <c r="I95" s="13">
        <v>1157</v>
      </c>
      <c r="J95" s="14">
        <f t="shared" ref="J95:J96" si="21">I95/H95</f>
        <v>0.80852550663871414</v>
      </c>
    </row>
    <row r="96" spans="1:13">
      <c r="A96" s="230"/>
      <c r="B96" s="12" t="s">
        <v>141</v>
      </c>
      <c r="C96" s="12" t="s">
        <v>73</v>
      </c>
      <c r="D96" s="11" t="s">
        <v>142</v>
      </c>
      <c r="E96" s="12">
        <v>30</v>
      </c>
      <c r="F96" s="11">
        <v>230</v>
      </c>
      <c r="G96" s="16">
        <f t="shared" si="16"/>
        <v>6900</v>
      </c>
      <c r="H96" s="13">
        <f>G96</f>
        <v>6900</v>
      </c>
      <c r="I96" s="13">
        <v>4459</v>
      </c>
      <c r="J96" s="14">
        <f t="shared" si="21"/>
        <v>0.64623188405797105</v>
      </c>
    </row>
    <row r="97" spans="1:10" ht="17.25" thickBot="1">
      <c r="A97" s="29"/>
      <c r="B97" s="20"/>
      <c r="C97" s="20"/>
      <c r="D97" s="20"/>
      <c r="E97" s="20"/>
      <c r="F97" s="20"/>
      <c r="G97" s="21"/>
      <c r="H97" s="21">
        <f>SUM(H40:H96)</f>
        <v>446705</v>
      </c>
      <c r="I97" s="21">
        <f>SUM(I40:I96)</f>
        <v>339919</v>
      </c>
      <c r="J97" s="22">
        <f>I97/H97</f>
        <v>0.76094738138144857</v>
      </c>
    </row>
    <row r="98" spans="1:10">
      <c r="A98" s="229" t="s">
        <v>143</v>
      </c>
      <c r="B98" s="198" t="s">
        <v>144</v>
      </c>
      <c r="C98" s="24" t="s">
        <v>15</v>
      </c>
      <c r="D98" s="24" t="s">
        <v>145</v>
      </c>
      <c r="E98" s="24">
        <v>30</v>
      </c>
      <c r="F98" s="24">
        <v>189</v>
      </c>
      <c r="G98" s="25">
        <f t="shared" si="16"/>
        <v>5670</v>
      </c>
      <c r="H98" s="26">
        <f>G98</f>
        <v>5670</v>
      </c>
      <c r="I98" s="25">
        <v>4733</v>
      </c>
      <c r="J98" s="27">
        <f t="shared" ref="J98:J112" si="22">I98/H98</f>
        <v>0.83474426807760138</v>
      </c>
    </row>
    <row r="99" spans="1:10">
      <c r="A99" s="230"/>
      <c r="B99" s="168"/>
      <c r="C99" s="11" t="s">
        <v>31</v>
      </c>
      <c r="D99" s="11" t="s">
        <v>146</v>
      </c>
      <c r="E99" s="11">
        <v>30</v>
      </c>
      <c r="F99" s="11">
        <v>189</v>
      </c>
      <c r="G99" s="16">
        <f t="shared" si="16"/>
        <v>5670</v>
      </c>
      <c r="H99" s="13">
        <f>G99</f>
        <v>5670</v>
      </c>
      <c r="I99" s="16">
        <v>5371</v>
      </c>
      <c r="J99" s="14">
        <f t="shared" si="22"/>
        <v>0.94726631393298055</v>
      </c>
    </row>
    <row r="100" spans="1:10">
      <c r="A100" s="230"/>
      <c r="B100" s="168"/>
      <c r="C100" s="11" t="s">
        <v>71</v>
      </c>
      <c r="D100" s="11" t="s">
        <v>147</v>
      </c>
      <c r="E100" s="11">
        <v>30</v>
      </c>
      <c r="F100" s="11">
        <v>189</v>
      </c>
      <c r="G100" s="16">
        <f t="shared" si="16"/>
        <v>5670</v>
      </c>
      <c r="H100" s="13">
        <f>G100</f>
        <v>5670</v>
      </c>
      <c r="I100" s="16">
        <v>5335</v>
      </c>
      <c r="J100" s="14">
        <f t="shared" si="22"/>
        <v>0.94091710758377423</v>
      </c>
    </row>
    <row r="101" spans="1:10" ht="17.25" thickBot="1">
      <c r="A101" s="29"/>
      <c r="B101" s="20"/>
      <c r="C101" s="20"/>
      <c r="D101" s="20"/>
      <c r="E101" s="20"/>
      <c r="F101" s="20"/>
      <c r="G101" s="21"/>
      <c r="H101" s="21">
        <f>SUM(H98:H100)</f>
        <v>17010</v>
      </c>
      <c r="I101" s="21">
        <f>SUM(I98:I100)</f>
        <v>15439</v>
      </c>
      <c r="J101" s="22">
        <f>I101/H101</f>
        <v>0.90764256319811876</v>
      </c>
    </row>
    <row r="102" spans="1:10">
      <c r="A102" s="30" t="s">
        <v>148</v>
      </c>
      <c r="B102" s="23" t="s">
        <v>149</v>
      </c>
      <c r="C102" s="24" t="s">
        <v>69</v>
      </c>
      <c r="D102" s="24" t="s">
        <v>150</v>
      </c>
      <c r="E102" s="24">
        <v>30</v>
      </c>
      <c r="F102" s="24">
        <v>218</v>
      </c>
      <c r="G102" s="25">
        <f t="shared" si="16"/>
        <v>6540</v>
      </c>
      <c r="H102" s="26">
        <f>G102</f>
        <v>6540</v>
      </c>
      <c r="I102" s="25">
        <v>5954</v>
      </c>
      <c r="J102" s="27">
        <f t="shared" si="22"/>
        <v>0.91039755351681961</v>
      </c>
    </row>
    <row r="103" spans="1:10" ht="17.25" thickBot="1">
      <c r="A103" s="29"/>
      <c r="B103" s="20"/>
      <c r="C103" s="20"/>
      <c r="D103" s="20"/>
      <c r="E103" s="20"/>
      <c r="F103" s="20"/>
      <c r="G103" s="21"/>
      <c r="H103" s="21">
        <f>H102</f>
        <v>6540</v>
      </c>
      <c r="I103" s="21">
        <f>I102</f>
        <v>5954</v>
      </c>
      <c r="J103" s="22">
        <f>I103/H103</f>
        <v>0.91039755351681961</v>
      </c>
    </row>
    <row r="104" spans="1:10">
      <c r="A104" s="229" t="s">
        <v>151</v>
      </c>
      <c r="B104" s="24" t="s">
        <v>152</v>
      </c>
      <c r="C104" s="24" t="s">
        <v>153</v>
      </c>
      <c r="D104" s="24" t="s">
        <v>154</v>
      </c>
      <c r="E104" s="23">
        <v>17</v>
      </c>
      <c r="F104" s="24">
        <v>195</v>
      </c>
      <c r="G104" s="25">
        <f t="shared" si="16"/>
        <v>3315</v>
      </c>
      <c r="H104" s="26">
        <f>G104</f>
        <v>3315</v>
      </c>
      <c r="I104" s="25">
        <v>3025</v>
      </c>
      <c r="J104" s="27">
        <f t="shared" si="22"/>
        <v>0.91251885369532426</v>
      </c>
    </row>
    <row r="105" spans="1:10">
      <c r="A105" s="230"/>
      <c r="B105" s="189" t="s">
        <v>155</v>
      </c>
      <c r="C105" s="11" t="s">
        <v>69</v>
      </c>
      <c r="D105" s="11" t="s">
        <v>156</v>
      </c>
      <c r="E105" s="11">
        <v>30</v>
      </c>
      <c r="F105" s="12">
        <v>276</v>
      </c>
      <c r="G105" s="16">
        <f t="shared" si="16"/>
        <v>8280</v>
      </c>
      <c r="H105" s="13">
        <f>G105</f>
        <v>8280</v>
      </c>
      <c r="I105" s="16">
        <v>6816</v>
      </c>
      <c r="J105" s="14">
        <f t="shared" si="22"/>
        <v>0.8231884057971014</v>
      </c>
    </row>
    <row r="106" spans="1:10">
      <c r="A106" s="230"/>
      <c r="B106" s="189"/>
      <c r="C106" s="11" t="s">
        <v>157</v>
      </c>
      <c r="D106" s="11" t="s">
        <v>158</v>
      </c>
      <c r="E106" s="11">
        <v>30</v>
      </c>
      <c r="F106" s="12">
        <v>188</v>
      </c>
      <c r="G106" s="16">
        <f t="shared" si="16"/>
        <v>5640</v>
      </c>
      <c r="H106" s="13">
        <f>G106</f>
        <v>5640</v>
      </c>
      <c r="I106" s="16">
        <v>4766</v>
      </c>
      <c r="J106" s="15">
        <f t="shared" si="22"/>
        <v>0.84503546099290783</v>
      </c>
    </row>
    <row r="107" spans="1:10" ht="17.25" thickBot="1">
      <c r="A107" s="29"/>
      <c r="B107" s="20"/>
      <c r="C107" s="20"/>
      <c r="D107" s="20"/>
      <c r="E107" s="20"/>
      <c r="F107" s="20"/>
      <c r="G107" s="21"/>
      <c r="H107" s="21">
        <f>SUM(H104:H106)</f>
        <v>17235</v>
      </c>
      <c r="I107" s="21">
        <f>SUM(I104:I106)</f>
        <v>14607</v>
      </c>
      <c r="J107" s="22">
        <f>I107/H107</f>
        <v>0.84751958224543078</v>
      </c>
    </row>
    <row r="108" spans="1:10">
      <c r="A108" s="229" t="s">
        <v>159</v>
      </c>
      <c r="B108" s="24" t="s">
        <v>160</v>
      </c>
      <c r="C108" s="24" t="s">
        <v>69</v>
      </c>
      <c r="D108" s="24" t="s">
        <v>161</v>
      </c>
      <c r="E108" s="24">
        <v>13</v>
      </c>
      <c r="F108" s="24">
        <v>218</v>
      </c>
      <c r="G108" s="25">
        <f t="shared" si="16"/>
        <v>2834</v>
      </c>
      <c r="H108" s="26">
        <f>G108</f>
        <v>2834</v>
      </c>
      <c r="I108" s="25">
        <v>2701</v>
      </c>
      <c r="J108" s="27">
        <f t="shared" si="22"/>
        <v>0.95306986591390264</v>
      </c>
    </row>
    <row r="109" spans="1:10">
      <c r="A109" s="230"/>
      <c r="B109" s="168" t="s">
        <v>162</v>
      </c>
      <c r="C109" s="12" t="s">
        <v>69</v>
      </c>
      <c r="D109" s="12" t="s">
        <v>163</v>
      </c>
      <c r="E109" s="12">
        <v>30</v>
      </c>
      <c r="F109" s="12">
        <v>245</v>
      </c>
      <c r="G109" s="16">
        <f t="shared" si="16"/>
        <v>7350</v>
      </c>
      <c r="H109" s="13">
        <f>G109</f>
        <v>7350</v>
      </c>
      <c r="I109" s="16">
        <v>6957</v>
      </c>
      <c r="J109" s="14">
        <f t="shared" si="22"/>
        <v>0.94653061224489798</v>
      </c>
    </row>
    <row r="110" spans="1:10">
      <c r="A110" s="230"/>
      <c r="B110" s="168"/>
      <c r="C110" s="12" t="s">
        <v>164</v>
      </c>
      <c r="D110" s="12" t="s">
        <v>165</v>
      </c>
      <c r="E110" s="12">
        <v>17</v>
      </c>
      <c r="F110" s="12">
        <v>256</v>
      </c>
      <c r="G110" s="16">
        <f t="shared" si="16"/>
        <v>4352</v>
      </c>
      <c r="H110" s="13">
        <f>G110</f>
        <v>4352</v>
      </c>
      <c r="I110" s="16">
        <v>2887</v>
      </c>
      <c r="J110" s="14">
        <f t="shared" si="22"/>
        <v>0.66337316176470584</v>
      </c>
    </row>
    <row r="111" spans="1:10" ht="17.25" thickBot="1">
      <c r="A111" s="29"/>
      <c r="B111" s="20"/>
      <c r="C111" s="20"/>
      <c r="D111" s="20"/>
      <c r="E111" s="20"/>
      <c r="F111" s="20"/>
      <c r="G111" s="21"/>
      <c r="H111" s="21">
        <f>SUM(H108:H110)</f>
        <v>14536</v>
      </c>
      <c r="I111" s="21">
        <f>SUM(I108:I110)</f>
        <v>12545</v>
      </c>
      <c r="J111" s="22">
        <f>I111/H111</f>
        <v>0.86302971931755645</v>
      </c>
    </row>
    <row r="112" spans="1:10">
      <c r="A112" s="229" t="s">
        <v>166</v>
      </c>
      <c r="B112" s="198" t="s">
        <v>166</v>
      </c>
      <c r="C112" s="23" t="s">
        <v>167</v>
      </c>
      <c r="D112" s="23" t="s">
        <v>168</v>
      </c>
      <c r="E112" s="23">
        <v>30</v>
      </c>
      <c r="F112" s="23">
        <v>189</v>
      </c>
      <c r="G112" s="25">
        <f t="shared" si="16"/>
        <v>5670</v>
      </c>
      <c r="H112" s="26">
        <f>G112</f>
        <v>5670</v>
      </c>
      <c r="I112" s="25">
        <v>4721</v>
      </c>
      <c r="J112" s="27">
        <f t="shared" si="22"/>
        <v>0.83262786596119931</v>
      </c>
    </row>
    <row r="113" spans="1:10">
      <c r="A113" s="230"/>
      <c r="B113" s="168"/>
      <c r="C113" s="168" t="s">
        <v>169</v>
      </c>
      <c r="D113" s="12" t="s">
        <v>170</v>
      </c>
      <c r="E113" s="12">
        <v>30</v>
      </c>
      <c r="F113" s="12">
        <v>189</v>
      </c>
      <c r="G113" s="16">
        <f t="shared" si="16"/>
        <v>5670</v>
      </c>
      <c r="H113" s="233">
        <f>SUM(G113:G114)</f>
        <v>10962</v>
      </c>
      <c r="I113" s="233">
        <v>8682</v>
      </c>
      <c r="J113" s="237">
        <f>I113/H113</f>
        <v>0.79200875752599886</v>
      </c>
    </row>
    <row r="114" spans="1:10">
      <c r="A114" s="230"/>
      <c r="B114" s="168"/>
      <c r="C114" s="168"/>
      <c r="D114" s="12" t="s">
        <v>171</v>
      </c>
      <c r="E114" s="12">
        <v>28</v>
      </c>
      <c r="F114" s="12">
        <v>189</v>
      </c>
      <c r="G114" s="16">
        <f t="shared" si="16"/>
        <v>5292</v>
      </c>
      <c r="H114" s="233"/>
      <c r="I114" s="233"/>
      <c r="J114" s="237"/>
    </row>
    <row r="115" spans="1:10">
      <c r="A115" s="230"/>
      <c r="B115" s="168"/>
      <c r="C115" s="168" t="s">
        <v>172</v>
      </c>
      <c r="D115" s="12" t="s">
        <v>173</v>
      </c>
      <c r="E115" s="12">
        <v>30</v>
      </c>
      <c r="F115" s="12">
        <v>189</v>
      </c>
      <c r="G115" s="16">
        <f t="shared" si="16"/>
        <v>5670</v>
      </c>
      <c r="H115" s="233">
        <f>SUM(G115:G116)</f>
        <v>11340</v>
      </c>
      <c r="I115" s="233">
        <v>9675</v>
      </c>
      <c r="J115" s="203">
        <f>I115/H115</f>
        <v>0.85317460317460314</v>
      </c>
    </row>
    <row r="116" spans="1:10">
      <c r="A116" s="230"/>
      <c r="B116" s="168"/>
      <c r="C116" s="168"/>
      <c r="D116" s="12" t="s">
        <v>174</v>
      </c>
      <c r="E116" s="12">
        <v>30</v>
      </c>
      <c r="F116" s="12">
        <v>189</v>
      </c>
      <c r="G116" s="16">
        <f t="shared" si="16"/>
        <v>5670</v>
      </c>
      <c r="H116" s="233"/>
      <c r="I116" s="233"/>
      <c r="J116" s="203"/>
    </row>
    <row r="117" spans="1:10">
      <c r="A117" s="230"/>
      <c r="B117" s="168"/>
      <c r="C117" s="11" t="s">
        <v>175</v>
      </c>
      <c r="D117" s="12" t="s">
        <v>176</v>
      </c>
      <c r="E117" s="12">
        <v>21</v>
      </c>
      <c r="F117" s="12">
        <v>189</v>
      </c>
      <c r="G117" s="16">
        <f t="shared" si="16"/>
        <v>3969</v>
      </c>
      <c r="H117" s="13">
        <f>G117</f>
        <v>3969</v>
      </c>
      <c r="I117" s="16">
        <v>2603</v>
      </c>
      <c r="J117" s="14">
        <f t="shared" ref="J117" si="23">I117/H117</f>
        <v>0.65583270345175104</v>
      </c>
    </row>
    <row r="118" spans="1:10">
      <c r="A118" s="230"/>
      <c r="B118" s="168"/>
      <c r="C118" s="189" t="s">
        <v>177</v>
      </c>
      <c r="D118" s="12" t="s">
        <v>178</v>
      </c>
      <c r="E118" s="12">
        <v>30</v>
      </c>
      <c r="F118" s="12">
        <v>150</v>
      </c>
      <c r="G118" s="16">
        <f t="shared" si="16"/>
        <v>4500</v>
      </c>
      <c r="H118" s="233">
        <f>SUM(G118:G119)</f>
        <v>8700</v>
      </c>
      <c r="I118" s="233">
        <v>8032</v>
      </c>
      <c r="J118" s="203">
        <f>I118/H118</f>
        <v>0.92321839080459767</v>
      </c>
    </row>
    <row r="119" spans="1:10">
      <c r="A119" s="230"/>
      <c r="B119" s="168"/>
      <c r="C119" s="189"/>
      <c r="D119" s="12" t="s">
        <v>179</v>
      </c>
      <c r="E119" s="12">
        <v>28</v>
      </c>
      <c r="F119" s="12">
        <v>150</v>
      </c>
      <c r="G119" s="16">
        <f t="shared" si="16"/>
        <v>4200</v>
      </c>
      <c r="H119" s="233"/>
      <c r="I119" s="233"/>
      <c r="J119" s="203"/>
    </row>
    <row r="120" spans="1:10" ht="17.25" thickBot="1">
      <c r="A120" s="29"/>
      <c r="B120" s="20"/>
      <c r="C120" s="20"/>
      <c r="D120" s="20"/>
      <c r="E120" s="20"/>
      <c r="F120" s="20"/>
      <c r="G120" s="21"/>
      <c r="H120" s="21">
        <f>SUM(H112:H119)</f>
        <v>40641</v>
      </c>
      <c r="I120" s="21">
        <f>SUM(I112:I119)</f>
        <v>33713</v>
      </c>
      <c r="J120" s="22">
        <f>I120/H120</f>
        <v>0.82953175364779408</v>
      </c>
    </row>
    <row r="121" spans="1:10">
      <c r="A121" s="229" t="s">
        <v>180</v>
      </c>
      <c r="B121" s="198" t="s">
        <v>181</v>
      </c>
      <c r="C121" s="197" t="s">
        <v>182</v>
      </c>
      <c r="D121" s="23" t="s">
        <v>183</v>
      </c>
      <c r="E121" s="23">
        <v>32</v>
      </c>
      <c r="F121" s="23">
        <v>291</v>
      </c>
      <c r="G121" s="25">
        <f t="shared" si="16"/>
        <v>9312</v>
      </c>
      <c r="H121" s="234">
        <f>SUM(G121:G124)</f>
        <v>44672</v>
      </c>
      <c r="I121" s="234">
        <v>36637</v>
      </c>
      <c r="J121" s="202">
        <f>I121/H121</f>
        <v>0.82013341690544417</v>
      </c>
    </row>
    <row r="122" spans="1:10">
      <c r="A122" s="230"/>
      <c r="B122" s="168"/>
      <c r="C122" s="189"/>
      <c r="D122" s="12" t="s">
        <v>184</v>
      </c>
      <c r="E122" s="11">
        <v>32</v>
      </c>
      <c r="F122" s="12">
        <v>407</v>
      </c>
      <c r="G122" s="13">
        <f t="shared" si="16"/>
        <v>13024</v>
      </c>
      <c r="H122" s="233"/>
      <c r="I122" s="233"/>
      <c r="J122" s="203"/>
    </row>
    <row r="123" spans="1:10">
      <c r="A123" s="230"/>
      <c r="B123" s="168"/>
      <c r="C123" s="189"/>
      <c r="D123" s="12" t="s">
        <v>185</v>
      </c>
      <c r="E123" s="11">
        <v>32</v>
      </c>
      <c r="F123" s="12">
        <v>291</v>
      </c>
      <c r="G123" s="13">
        <f t="shared" si="16"/>
        <v>9312</v>
      </c>
      <c r="H123" s="233"/>
      <c r="I123" s="233"/>
      <c r="J123" s="203"/>
    </row>
    <row r="124" spans="1:10">
      <c r="A124" s="230"/>
      <c r="B124" s="168"/>
      <c r="C124" s="189"/>
      <c r="D124" s="12" t="s">
        <v>186</v>
      </c>
      <c r="E124" s="11">
        <v>32</v>
      </c>
      <c r="F124" s="12">
        <v>407</v>
      </c>
      <c r="G124" s="13">
        <f t="shared" si="16"/>
        <v>13024</v>
      </c>
      <c r="H124" s="233"/>
      <c r="I124" s="233"/>
      <c r="J124" s="203"/>
    </row>
    <row r="125" spans="1:10">
      <c r="A125" s="230"/>
      <c r="B125" s="168"/>
      <c r="C125" s="189" t="s">
        <v>187</v>
      </c>
      <c r="D125" s="12" t="s">
        <v>188</v>
      </c>
      <c r="E125" s="12">
        <v>30</v>
      </c>
      <c r="F125" s="12">
        <v>495</v>
      </c>
      <c r="G125" s="16">
        <f t="shared" si="16"/>
        <v>14850</v>
      </c>
      <c r="H125" s="232">
        <f>SUM(G125:G126)</f>
        <v>23550</v>
      </c>
      <c r="I125" s="232">
        <v>21999</v>
      </c>
      <c r="J125" s="199">
        <f>I125/H125</f>
        <v>0.93414012738853502</v>
      </c>
    </row>
    <row r="126" spans="1:10">
      <c r="A126" s="230"/>
      <c r="B126" s="168"/>
      <c r="C126" s="189"/>
      <c r="D126" s="12" t="s">
        <v>189</v>
      </c>
      <c r="E126" s="12">
        <v>30</v>
      </c>
      <c r="F126" s="12">
        <v>290</v>
      </c>
      <c r="G126" s="16">
        <f t="shared" si="16"/>
        <v>8700</v>
      </c>
      <c r="H126" s="232"/>
      <c r="I126" s="232"/>
      <c r="J126" s="199"/>
    </row>
    <row r="127" spans="1:10">
      <c r="A127" s="230"/>
      <c r="B127" s="168"/>
      <c r="C127" s="11" t="s">
        <v>169</v>
      </c>
      <c r="D127" s="12" t="s">
        <v>190</v>
      </c>
      <c r="E127" s="31">
        <v>60</v>
      </c>
      <c r="F127" s="12">
        <v>189</v>
      </c>
      <c r="G127" s="16">
        <f t="shared" si="16"/>
        <v>11340</v>
      </c>
      <c r="H127" s="13">
        <f>G127</f>
        <v>11340</v>
      </c>
      <c r="I127" s="13">
        <v>10587</v>
      </c>
      <c r="J127" s="14">
        <f>I127/H127</f>
        <v>0.93359788359788365</v>
      </c>
    </row>
    <row r="128" spans="1:10">
      <c r="A128" s="230"/>
      <c r="B128" s="168"/>
      <c r="C128" s="11" t="s">
        <v>172</v>
      </c>
      <c r="D128" s="12" t="s">
        <v>191</v>
      </c>
      <c r="E128" s="31">
        <v>30</v>
      </c>
      <c r="F128" s="12">
        <v>189</v>
      </c>
      <c r="G128" s="16">
        <f t="shared" si="16"/>
        <v>5670</v>
      </c>
      <c r="H128" s="13">
        <f>G128</f>
        <v>5670</v>
      </c>
      <c r="I128" s="13">
        <v>5091</v>
      </c>
      <c r="J128" s="14">
        <f>I128/H128</f>
        <v>0.89788359788359784</v>
      </c>
    </row>
    <row r="129" spans="1:13">
      <c r="A129" s="230"/>
      <c r="B129" s="168"/>
      <c r="C129" s="11" t="s">
        <v>175</v>
      </c>
      <c r="D129" s="12" t="s">
        <v>192</v>
      </c>
      <c r="E129" s="31">
        <v>30</v>
      </c>
      <c r="F129" s="12">
        <v>189</v>
      </c>
      <c r="G129" s="16">
        <f t="shared" ref="G129:G182" si="24">E129*F129</f>
        <v>5670</v>
      </c>
      <c r="H129" s="13">
        <f>G129</f>
        <v>5670</v>
      </c>
      <c r="I129" s="13">
        <v>5479</v>
      </c>
      <c r="J129" s="14">
        <f>I129/H129</f>
        <v>0.96631393298059964</v>
      </c>
    </row>
    <row r="130" spans="1:13">
      <c r="A130" s="230"/>
      <c r="B130" s="168"/>
      <c r="C130" s="12" t="s">
        <v>193</v>
      </c>
      <c r="D130" s="12" t="s">
        <v>194</v>
      </c>
      <c r="E130" s="31">
        <v>62</v>
      </c>
      <c r="F130" s="12">
        <v>189</v>
      </c>
      <c r="G130" s="16">
        <f t="shared" si="24"/>
        <v>11718</v>
      </c>
      <c r="H130" s="13">
        <f>G130</f>
        <v>11718</v>
      </c>
      <c r="I130" s="13">
        <v>11057</v>
      </c>
      <c r="J130" s="14">
        <f>I130/H130</f>
        <v>0.94359105649428232</v>
      </c>
    </row>
    <row r="131" spans="1:13">
      <c r="A131" s="230"/>
      <c r="B131" s="168"/>
      <c r="C131" s="236" t="s">
        <v>195</v>
      </c>
      <c r="D131" s="12" t="s">
        <v>196</v>
      </c>
      <c r="E131" s="32">
        <v>30</v>
      </c>
      <c r="F131" s="17">
        <v>321</v>
      </c>
      <c r="G131" s="16">
        <f t="shared" si="24"/>
        <v>9630</v>
      </c>
      <c r="H131" s="233">
        <f>SUM(G131:G135)</f>
        <v>43785</v>
      </c>
      <c r="I131" s="233">
        <v>41647</v>
      </c>
      <c r="J131" s="203">
        <f>I131/H131</f>
        <v>0.95117049217768646</v>
      </c>
    </row>
    <row r="132" spans="1:13">
      <c r="A132" s="230"/>
      <c r="B132" s="168"/>
      <c r="C132" s="236"/>
      <c r="D132" s="12" t="s">
        <v>197</v>
      </c>
      <c r="E132" s="32">
        <v>30</v>
      </c>
      <c r="F132" s="17">
        <v>256</v>
      </c>
      <c r="G132" s="16">
        <f t="shared" si="24"/>
        <v>7680</v>
      </c>
      <c r="H132" s="233"/>
      <c r="I132" s="233"/>
      <c r="J132" s="203"/>
    </row>
    <row r="133" spans="1:13">
      <c r="A133" s="230"/>
      <c r="B133" s="168"/>
      <c r="C133" s="236"/>
      <c r="D133" s="12" t="s">
        <v>198</v>
      </c>
      <c r="E133" s="32">
        <v>21</v>
      </c>
      <c r="F133" s="17">
        <v>375</v>
      </c>
      <c r="G133" s="16">
        <f t="shared" si="24"/>
        <v>7875</v>
      </c>
      <c r="H133" s="233"/>
      <c r="I133" s="233"/>
      <c r="J133" s="203"/>
    </row>
    <row r="134" spans="1:13">
      <c r="A134" s="230"/>
      <c r="B134" s="168"/>
      <c r="C134" s="236"/>
      <c r="D134" s="12" t="s">
        <v>199</v>
      </c>
      <c r="E134" s="32">
        <v>30</v>
      </c>
      <c r="F134" s="17">
        <v>364</v>
      </c>
      <c r="G134" s="16">
        <f t="shared" si="24"/>
        <v>10920</v>
      </c>
      <c r="H134" s="233"/>
      <c r="I134" s="233"/>
      <c r="J134" s="203"/>
    </row>
    <row r="135" spans="1:13">
      <c r="A135" s="230"/>
      <c r="B135" s="168"/>
      <c r="C135" s="236"/>
      <c r="D135" s="12" t="s">
        <v>200</v>
      </c>
      <c r="E135" s="32">
        <v>30</v>
      </c>
      <c r="F135" s="17">
        <v>256</v>
      </c>
      <c r="G135" s="16">
        <f t="shared" si="24"/>
        <v>7680</v>
      </c>
      <c r="H135" s="233"/>
      <c r="I135" s="233"/>
      <c r="J135" s="235"/>
      <c r="K135" s="158">
        <f>SUM(H121:H135)</f>
        <v>146405</v>
      </c>
      <c r="L135" s="158">
        <f>SUM(I121:I135)</f>
        <v>132497</v>
      </c>
      <c r="M135" s="159">
        <f>L135/K135</f>
        <v>0.90500324442471225</v>
      </c>
    </row>
    <row r="136" spans="1:13">
      <c r="A136" s="230"/>
      <c r="B136" s="168" t="s">
        <v>201</v>
      </c>
      <c r="C136" s="11" t="s">
        <v>187</v>
      </c>
      <c r="D136" s="12" t="s">
        <v>202</v>
      </c>
      <c r="E136" s="33">
        <v>30</v>
      </c>
      <c r="F136" s="11">
        <v>290</v>
      </c>
      <c r="G136" s="13">
        <f t="shared" si="24"/>
        <v>8700</v>
      </c>
      <c r="H136" s="13">
        <f>G136</f>
        <v>8700</v>
      </c>
      <c r="I136" s="16">
        <v>5138</v>
      </c>
      <c r="J136" s="14">
        <f>I136/H136</f>
        <v>0.59057471264367811</v>
      </c>
    </row>
    <row r="137" spans="1:13">
      <c r="A137" s="230"/>
      <c r="B137" s="168"/>
      <c r="C137" s="11" t="s">
        <v>182</v>
      </c>
      <c r="D137" s="12" t="s">
        <v>203</v>
      </c>
      <c r="E137" s="32">
        <v>30</v>
      </c>
      <c r="F137" s="11">
        <v>272</v>
      </c>
      <c r="G137" s="13">
        <f t="shared" si="24"/>
        <v>8160</v>
      </c>
      <c r="H137" s="13">
        <f t="shared" ref="H137:H140" si="25">G137</f>
        <v>8160</v>
      </c>
      <c r="I137" s="16">
        <v>7596</v>
      </c>
      <c r="J137" s="161">
        <f>I137/H137</f>
        <v>0.93088235294117649</v>
      </c>
      <c r="K137" s="158">
        <f>SUM(H136:H137)</f>
        <v>16860</v>
      </c>
      <c r="L137" s="158">
        <f>SUM(I136:I137)</f>
        <v>12734</v>
      </c>
      <c r="M137" s="159">
        <f>L137/K137</f>
        <v>0.75527876631079482</v>
      </c>
    </row>
    <row r="138" spans="1:13">
      <c r="A138" s="230"/>
      <c r="B138" s="168" t="s">
        <v>204</v>
      </c>
      <c r="C138" s="12" t="s">
        <v>169</v>
      </c>
      <c r="D138" s="12" t="s">
        <v>205</v>
      </c>
      <c r="E138" s="32">
        <v>27</v>
      </c>
      <c r="F138" s="11">
        <v>189</v>
      </c>
      <c r="G138" s="13">
        <f t="shared" si="24"/>
        <v>5103</v>
      </c>
      <c r="H138" s="13">
        <f t="shared" si="25"/>
        <v>5103</v>
      </c>
      <c r="I138" s="16">
        <v>4478</v>
      </c>
      <c r="J138" s="14">
        <f t="shared" ref="J138:J140" si="26">I138/H138</f>
        <v>0.8775230256711738</v>
      </c>
    </row>
    <row r="139" spans="1:13">
      <c r="A139" s="230"/>
      <c r="B139" s="168"/>
      <c r="C139" s="12" t="s">
        <v>182</v>
      </c>
      <c r="D139" s="12" t="s">
        <v>206</v>
      </c>
      <c r="E139" s="32">
        <v>27</v>
      </c>
      <c r="F139" s="11">
        <v>276</v>
      </c>
      <c r="G139" s="13">
        <f t="shared" si="24"/>
        <v>7452</v>
      </c>
      <c r="H139" s="13">
        <f t="shared" si="25"/>
        <v>7452</v>
      </c>
      <c r="I139" s="16">
        <v>6990</v>
      </c>
      <c r="J139" s="14">
        <f t="shared" si="26"/>
        <v>0.93800322061191621</v>
      </c>
    </row>
    <row r="140" spans="1:13">
      <c r="A140" s="230"/>
      <c r="B140" s="168"/>
      <c r="C140" s="12" t="s">
        <v>35</v>
      </c>
      <c r="D140" s="12" t="s">
        <v>207</v>
      </c>
      <c r="E140" s="12">
        <v>9</v>
      </c>
      <c r="F140" s="12">
        <v>189</v>
      </c>
      <c r="G140" s="13">
        <f t="shared" si="24"/>
        <v>1701</v>
      </c>
      <c r="H140" s="13">
        <f t="shared" si="25"/>
        <v>1701</v>
      </c>
      <c r="I140" s="16">
        <v>1683</v>
      </c>
      <c r="J140" s="161">
        <f t="shared" si="26"/>
        <v>0.98941798941798942</v>
      </c>
      <c r="K140" s="158">
        <f>SUM(H138:H140)</f>
        <v>14256</v>
      </c>
      <c r="L140" s="158">
        <f>SUM(I138:I140)</f>
        <v>13151</v>
      </c>
      <c r="M140" s="159">
        <f>L140/K140</f>
        <v>0.92248877665544338</v>
      </c>
    </row>
    <row r="141" spans="1:13" ht="17.25" thickBot="1">
      <c r="A141" s="29"/>
      <c r="B141" s="20"/>
      <c r="C141" s="20"/>
      <c r="D141" s="20"/>
      <c r="E141" s="20"/>
      <c r="F141" s="20"/>
      <c r="G141" s="21"/>
      <c r="H141" s="21">
        <f>SUM(H121:H140)</f>
        <v>177521</v>
      </c>
      <c r="I141" s="21">
        <f>SUM(I121:I140)</f>
        <v>158382</v>
      </c>
      <c r="J141" s="22">
        <f>I141/H141</f>
        <v>0.89218740318046874</v>
      </c>
    </row>
    <row r="142" spans="1:13">
      <c r="A142" s="229" t="s">
        <v>208</v>
      </c>
      <c r="B142" s="198" t="s">
        <v>209</v>
      </c>
      <c r="C142" s="198" t="s">
        <v>182</v>
      </c>
      <c r="D142" s="23" t="s">
        <v>210</v>
      </c>
      <c r="E142" s="34">
        <v>60</v>
      </c>
      <c r="F142" s="23">
        <v>368</v>
      </c>
      <c r="G142" s="26">
        <f t="shared" si="24"/>
        <v>22080</v>
      </c>
      <c r="H142" s="234">
        <f>G142</f>
        <v>22080</v>
      </c>
      <c r="I142" s="234">
        <v>19601</v>
      </c>
      <c r="J142" s="200">
        <f>I142/H142</f>
        <v>0.88772644927536237</v>
      </c>
    </row>
    <row r="143" spans="1:13">
      <c r="A143" s="230"/>
      <c r="B143" s="168"/>
      <c r="C143" s="168"/>
      <c r="D143" s="12" t="s">
        <v>211</v>
      </c>
      <c r="E143" s="35" t="s">
        <v>39</v>
      </c>
      <c r="F143" s="12">
        <v>368</v>
      </c>
      <c r="G143" s="13"/>
      <c r="H143" s="233"/>
      <c r="I143" s="233"/>
      <c r="J143" s="199"/>
    </row>
    <row r="144" spans="1:13">
      <c r="A144" s="230"/>
      <c r="B144" s="168"/>
      <c r="C144" s="168" t="s">
        <v>187</v>
      </c>
      <c r="D144" s="12" t="s">
        <v>212</v>
      </c>
      <c r="E144" s="35">
        <v>30</v>
      </c>
      <c r="F144" s="12">
        <v>495</v>
      </c>
      <c r="G144" s="13">
        <f t="shared" si="24"/>
        <v>14850</v>
      </c>
      <c r="H144" s="233">
        <f>SUM(G144:G145)</f>
        <v>22350</v>
      </c>
      <c r="I144" s="233">
        <v>20507</v>
      </c>
      <c r="J144" s="199">
        <f>I144/H144</f>
        <v>0.91753914988814322</v>
      </c>
    </row>
    <row r="145" spans="1:13">
      <c r="A145" s="230"/>
      <c r="B145" s="168"/>
      <c r="C145" s="168"/>
      <c r="D145" s="12" t="s">
        <v>213</v>
      </c>
      <c r="E145" s="35">
        <v>30</v>
      </c>
      <c r="F145" s="12">
        <v>250</v>
      </c>
      <c r="G145" s="13">
        <f t="shared" si="24"/>
        <v>7500</v>
      </c>
      <c r="H145" s="233"/>
      <c r="I145" s="233"/>
      <c r="J145" s="199"/>
    </row>
    <row r="146" spans="1:13">
      <c r="A146" s="230"/>
      <c r="B146" s="168"/>
      <c r="C146" s="12" t="s">
        <v>169</v>
      </c>
      <c r="D146" s="12" t="s">
        <v>214</v>
      </c>
      <c r="E146" s="35">
        <v>30</v>
      </c>
      <c r="F146" s="12">
        <v>189</v>
      </c>
      <c r="G146" s="13">
        <f t="shared" si="24"/>
        <v>5670</v>
      </c>
      <c r="H146" s="13">
        <f t="shared" ref="H146:H148" si="27">G146</f>
        <v>5670</v>
      </c>
      <c r="I146" s="16">
        <v>5387</v>
      </c>
      <c r="J146" s="14">
        <f>I146/H146</f>
        <v>0.9500881834215168</v>
      </c>
    </row>
    <row r="147" spans="1:13">
      <c r="A147" s="230"/>
      <c r="B147" s="168"/>
      <c r="C147" s="12" t="s">
        <v>172</v>
      </c>
      <c r="D147" s="12" t="s">
        <v>215</v>
      </c>
      <c r="E147" s="12">
        <v>30</v>
      </c>
      <c r="F147" s="12">
        <v>393</v>
      </c>
      <c r="G147" s="13">
        <f t="shared" si="24"/>
        <v>11790</v>
      </c>
      <c r="H147" s="13">
        <f t="shared" si="27"/>
        <v>11790</v>
      </c>
      <c r="I147" s="16">
        <v>10481</v>
      </c>
      <c r="J147" s="14">
        <f>I147/H147</f>
        <v>0.88897370653095842</v>
      </c>
    </row>
    <row r="148" spans="1:13">
      <c r="A148" s="230"/>
      <c r="B148" s="168"/>
      <c r="C148" s="12" t="s">
        <v>193</v>
      </c>
      <c r="D148" s="12" t="s">
        <v>216</v>
      </c>
      <c r="E148" s="12">
        <v>17</v>
      </c>
      <c r="F148" s="12">
        <v>189</v>
      </c>
      <c r="G148" s="13">
        <f t="shared" si="24"/>
        <v>3213</v>
      </c>
      <c r="H148" s="13">
        <f t="shared" si="27"/>
        <v>3213</v>
      </c>
      <c r="I148" s="13">
        <v>3019</v>
      </c>
      <c r="J148" s="14">
        <f>I148/H148</f>
        <v>0.93962029256146906</v>
      </c>
    </row>
    <row r="149" spans="1:13">
      <c r="A149" s="230"/>
      <c r="B149" s="168"/>
      <c r="C149" s="168" t="s">
        <v>217</v>
      </c>
      <c r="D149" s="12" t="s">
        <v>218</v>
      </c>
      <c r="E149" s="12">
        <v>30</v>
      </c>
      <c r="F149" s="12">
        <v>375</v>
      </c>
      <c r="G149" s="13">
        <f t="shared" si="24"/>
        <v>11250</v>
      </c>
      <c r="H149" s="232">
        <f>SUM(G149:G151)</f>
        <v>23457</v>
      </c>
      <c r="I149" s="232">
        <v>21977</v>
      </c>
      <c r="J149" s="199">
        <f>I149/H149</f>
        <v>0.93690582768469965</v>
      </c>
    </row>
    <row r="150" spans="1:13">
      <c r="A150" s="230"/>
      <c r="B150" s="168"/>
      <c r="C150" s="168"/>
      <c r="D150" s="12" t="s">
        <v>219</v>
      </c>
      <c r="E150" s="12">
        <v>9</v>
      </c>
      <c r="F150" s="12">
        <v>313</v>
      </c>
      <c r="G150" s="13">
        <f t="shared" si="24"/>
        <v>2817</v>
      </c>
      <c r="H150" s="232"/>
      <c r="I150" s="232"/>
      <c r="J150" s="199"/>
    </row>
    <row r="151" spans="1:13">
      <c r="A151" s="230"/>
      <c r="B151" s="168"/>
      <c r="C151" s="168"/>
      <c r="D151" s="12" t="s">
        <v>220</v>
      </c>
      <c r="E151" s="12">
        <v>30</v>
      </c>
      <c r="F151" s="12">
        <v>313</v>
      </c>
      <c r="G151" s="13">
        <f t="shared" si="24"/>
        <v>9390</v>
      </c>
      <c r="H151" s="232"/>
      <c r="I151" s="232"/>
      <c r="J151" s="199"/>
    </row>
    <row r="152" spans="1:13">
      <c r="A152" s="230"/>
      <c r="B152" s="168"/>
      <c r="C152" s="12" t="s">
        <v>221</v>
      </c>
      <c r="D152" s="12" t="s">
        <v>222</v>
      </c>
      <c r="E152" s="12">
        <v>12</v>
      </c>
      <c r="F152" s="12">
        <v>184</v>
      </c>
      <c r="G152" s="13">
        <f t="shared" si="24"/>
        <v>2208</v>
      </c>
      <c r="H152" s="13">
        <f t="shared" ref="H152" si="28">G152</f>
        <v>2208</v>
      </c>
      <c r="I152" s="13">
        <v>2089</v>
      </c>
      <c r="J152" s="14">
        <f>I152/H152</f>
        <v>0.94610507246376807</v>
      </c>
    </row>
    <row r="153" spans="1:13">
      <c r="A153" s="230"/>
      <c r="B153" s="168"/>
      <c r="C153" s="189" t="s">
        <v>223</v>
      </c>
      <c r="D153" s="12" t="s">
        <v>224</v>
      </c>
      <c r="E153" s="12">
        <v>30</v>
      </c>
      <c r="F153" s="12">
        <v>309</v>
      </c>
      <c r="G153" s="13">
        <f t="shared" si="24"/>
        <v>9270</v>
      </c>
      <c r="H153" s="232">
        <f>SUM(G153:G155)</f>
        <v>24102</v>
      </c>
      <c r="I153" s="232">
        <v>22302</v>
      </c>
      <c r="J153" s="203">
        <f>I153/H153</f>
        <v>0.92531740104555638</v>
      </c>
    </row>
    <row r="154" spans="1:13">
      <c r="A154" s="230"/>
      <c r="B154" s="168"/>
      <c r="C154" s="189"/>
      <c r="D154" s="12" t="s">
        <v>225</v>
      </c>
      <c r="E154" s="12">
        <v>18</v>
      </c>
      <c r="F154" s="12">
        <v>309</v>
      </c>
      <c r="G154" s="13">
        <f t="shared" si="24"/>
        <v>5562</v>
      </c>
      <c r="H154" s="232"/>
      <c r="I154" s="232"/>
      <c r="J154" s="203"/>
    </row>
    <row r="155" spans="1:13">
      <c r="A155" s="230"/>
      <c r="B155" s="168"/>
      <c r="C155" s="189"/>
      <c r="D155" s="12" t="s">
        <v>226</v>
      </c>
      <c r="E155" s="12">
        <v>30</v>
      </c>
      <c r="F155" s="12">
        <v>309</v>
      </c>
      <c r="G155" s="13">
        <f t="shared" si="24"/>
        <v>9270</v>
      </c>
      <c r="H155" s="232"/>
      <c r="I155" s="232"/>
      <c r="J155" s="235"/>
      <c r="K155" s="158">
        <f>SUM(H142:H155)</f>
        <v>114870</v>
      </c>
      <c r="L155" s="158">
        <f>SUM(I142:I155)</f>
        <v>105363</v>
      </c>
      <c r="M155" s="159">
        <f>L155/K155</f>
        <v>0.91723687646905194</v>
      </c>
    </row>
    <row r="156" spans="1:13">
      <c r="A156" s="230"/>
      <c r="B156" s="168" t="s">
        <v>227</v>
      </c>
      <c r="C156" s="12" t="s">
        <v>228</v>
      </c>
      <c r="D156" s="12" t="s">
        <v>229</v>
      </c>
      <c r="E156" s="12">
        <v>17</v>
      </c>
      <c r="F156" s="12">
        <v>174</v>
      </c>
      <c r="G156" s="13">
        <f t="shared" si="24"/>
        <v>2958</v>
      </c>
      <c r="H156" s="13">
        <f t="shared" ref="H156:H158" si="29">G156</f>
        <v>2958</v>
      </c>
      <c r="I156" s="13">
        <v>1971</v>
      </c>
      <c r="J156" s="14">
        <f>I156/H156</f>
        <v>0.66632860040567954</v>
      </c>
    </row>
    <row r="157" spans="1:13">
      <c r="A157" s="230"/>
      <c r="B157" s="168"/>
      <c r="C157" s="11" t="s">
        <v>175</v>
      </c>
      <c r="D157" s="12" t="s">
        <v>230</v>
      </c>
      <c r="E157" s="12">
        <v>30</v>
      </c>
      <c r="F157" s="11">
        <v>189</v>
      </c>
      <c r="G157" s="13">
        <f t="shared" si="24"/>
        <v>5670</v>
      </c>
      <c r="H157" s="13">
        <f t="shared" si="29"/>
        <v>5670</v>
      </c>
      <c r="I157" s="13">
        <v>4075</v>
      </c>
      <c r="J157" s="14">
        <f>I157/H157</f>
        <v>0.71869488536155202</v>
      </c>
    </row>
    <row r="158" spans="1:13">
      <c r="A158" s="230"/>
      <c r="B158" s="168"/>
      <c r="C158" s="11" t="s">
        <v>231</v>
      </c>
      <c r="D158" s="12" t="s">
        <v>232</v>
      </c>
      <c r="E158" s="12">
        <v>8</v>
      </c>
      <c r="F158" s="12">
        <v>184</v>
      </c>
      <c r="G158" s="13">
        <f t="shared" si="24"/>
        <v>1472</v>
      </c>
      <c r="H158" s="13">
        <f t="shared" si="29"/>
        <v>1472</v>
      </c>
      <c r="I158" s="13">
        <v>1191</v>
      </c>
      <c r="J158" s="161">
        <f>I158/H158</f>
        <v>0.80910326086956519</v>
      </c>
      <c r="K158" s="158">
        <f>SUM(H156:H158)</f>
        <v>10100</v>
      </c>
      <c r="L158" s="158">
        <f>SUM(I156:I158)</f>
        <v>7237</v>
      </c>
      <c r="M158" s="159">
        <f>L158/K158</f>
        <v>0.7165346534653465</v>
      </c>
    </row>
    <row r="159" spans="1:13">
      <c r="A159" s="230"/>
      <c r="B159" s="168" t="s">
        <v>233</v>
      </c>
      <c r="C159" s="11" t="s">
        <v>187</v>
      </c>
      <c r="D159" s="12" t="s">
        <v>234</v>
      </c>
      <c r="E159" s="12">
        <v>30</v>
      </c>
      <c r="F159" s="12">
        <v>162</v>
      </c>
      <c r="G159" s="13">
        <f t="shared" si="24"/>
        <v>4860</v>
      </c>
      <c r="H159" s="13">
        <v>4860</v>
      </c>
      <c r="I159" s="13">
        <v>3730</v>
      </c>
      <c r="J159" s="14">
        <f>I159/H159</f>
        <v>0.76748971193415638</v>
      </c>
    </row>
    <row r="160" spans="1:13">
      <c r="A160" s="230"/>
      <c r="B160" s="168"/>
      <c r="C160" s="11" t="s">
        <v>42</v>
      </c>
      <c r="D160" s="12" t="s">
        <v>235</v>
      </c>
      <c r="E160" s="12">
        <v>11</v>
      </c>
      <c r="F160" s="12">
        <v>195</v>
      </c>
      <c r="G160" s="13">
        <f t="shared" si="24"/>
        <v>2145</v>
      </c>
      <c r="H160" s="16">
        <v>2145</v>
      </c>
      <c r="I160" s="13">
        <v>1713</v>
      </c>
      <c r="J160" s="14">
        <f t="shared" ref="J160:J163" si="30">I160/H160</f>
        <v>0.79860139860139856</v>
      </c>
    </row>
    <row r="161" spans="1:13">
      <c r="A161" s="230"/>
      <c r="B161" s="168"/>
      <c r="C161" s="11" t="s">
        <v>169</v>
      </c>
      <c r="D161" s="12" t="s">
        <v>236</v>
      </c>
      <c r="E161" s="12">
        <v>27</v>
      </c>
      <c r="F161" s="12">
        <v>189</v>
      </c>
      <c r="G161" s="13">
        <f t="shared" si="24"/>
        <v>5103</v>
      </c>
      <c r="H161" s="16">
        <v>5103</v>
      </c>
      <c r="I161" s="13">
        <v>4415</v>
      </c>
      <c r="J161" s="14">
        <f t="shared" si="30"/>
        <v>0.86517734665882817</v>
      </c>
    </row>
    <row r="162" spans="1:13">
      <c r="A162" s="230"/>
      <c r="B162" s="168"/>
      <c r="C162" s="11" t="s">
        <v>175</v>
      </c>
      <c r="D162" s="12" t="s">
        <v>237</v>
      </c>
      <c r="E162" s="11">
        <v>30</v>
      </c>
      <c r="F162" s="11">
        <v>189</v>
      </c>
      <c r="G162" s="13">
        <f t="shared" si="24"/>
        <v>5670</v>
      </c>
      <c r="H162" s="16">
        <v>5670</v>
      </c>
      <c r="I162" s="13">
        <v>4747</v>
      </c>
      <c r="J162" s="14">
        <f t="shared" si="30"/>
        <v>0.83721340388007059</v>
      </c>
    </row>
    <row r="163" spans="1:13">
      <c r="A163" s="230"/>
      <c r="B163" s="168"/>
      <c r="C163" s="11" t="s">
        <v>167</v>
      </c>
      <c r="D163" s="12" t="s">
        <v>238</v>
      </c>
      <c r="E163" s="11">
        <v>17</v>
      </c>
      <c r="F163" s="11">
        <v>189</v>
      </c>
      <c r="G163" s="13">
        <f t="shared" si="24"/>
        <v>3213</v>
      </c>
      <c r="H163" s="16">
        <v>3213</v>
      </c>
      <c r="I163" s="13">
        <v>2216</v>
      </c>
      <c r="J163" s="161">
        <f t="shared" si="30"/>
        <v>0.6896981014628073</v>
      </c>
      <c r="K163" s="158">
        <f>SUM(H159:H163)</f>
        <v>20991</v>
      </c>
      <c r="L163" s="158">
        <f>SUM(I159:I163)</f>
        <v>16821</v>
      </c>
      <c r="M163" s="159">
        <f>L163/K163</f>
        <v>0.80134343289981425</v>
      </c>
    </row>
    <row r="164" spans="1:13" ht="17.25" thickBot="1">
      <c r="A164" s="29"/>
      <c r="B164" s="20"/>
      <c r="C164" s="20"/>
      <c r="D164" s="20"/>
      <c r="E164" s="20"/>
      <c r="F164" s="20"/>
      <c r="G164" s="21"/>
      <c r="H164" s="21">
        <f>SUM(H142:H163)</f>
        <v>145961</v>
      </c>
      <c r="I164" s="21">
        <f>SUM(I142:I163)</f>
        <v>129421</v>
      </c>
      <c r="J164" s="22">
        <f>I164/H164</f>
        <v>0.88668205890614615</v>
      </c>
    </row>
    <row r="165" spans="1:13">
      <c r="A165" s="229" t="s">
        <v>239</v>
      </c>
      <c r="B165" s="198" t="s">
        <v>239</v>
      </c>
      <c r="C165" s="198" t="s">
        <v>182</v>
      </c>
      <c r="D165" s="23" t="s">
        <v>240</v>
      </c>
      <c r="E165" s="23">
        <v>36</v>
      </c>
      <c r="F165" s="23">
        <v>263</v>
      </c>
      <c r="G165" s="26">
        <f t="shared" si="24"/>
        <v>9468</v>
      </c>
      <c r="H165" s="231">
        <f>SUM(G165:G169)</f>
        <v>48170</v>
      </c>
      <c r="I165" s="231">
        <v>24592</v>
      </c>
      <c r="J165" s="200">
        <f>I165/H165</f>
        <v>0.51052522316794691</v>
      </c>
    </row>
    <row r="166" spans="1:13">
      <c r="A166" s="230"/>
      <c r="B166" s="168"/>
      <c r="C166" s="168"/>
      <c r="D166" s="12" t="s">
        <v>241</v>
      </c>
      <c r="E166" s="12">
        <v>37</v>
      </c>
      <c r="F166" s="12">
        <v>370</v>
      </c>
      <c r="G166" s="13">
        <f t="shared" si="24"/>
        <v>13690</v>
      </c>
      <c r="H166" s="232"/>
      <c r="I166" s="232"/>
      <c r="J166" s="199"/>
    </row>
    <row r="167" spans="1:13">
      <c r="A167" s="230"/>
      <c r="B167" s="168"/>
      <c r="C167" s="168"/>
      <c r="D167" s="12" t="s">
        <v>242</v>
      </c>
      <c r="E167" s="12">
        <v>37</v>
      </c>
      <c r="F167" s="12">
        <v>248</v>
      </c>
      <c r="G167" s="13">
        <f t="shared" si="24"/>
        <v>9176</v>
      </c>
      <c r="H167" s="232"/>
      <c r="I167" s="232"/>
      <c r="J167" s="199"/>
    </row>
    <row r="168" spans="1:13">
      <c r="A168" s="230"/>
      <c r="B168" s="168"/>
      <c r="C168" s="168"/>
      <c r="D168" s="12" t="s">
        <v>243</v>
      </c>
      <c r="E168" s="12">
        <v>37</v>
      </c>
      <c r="F168" s="12">
        <v>269</v>
      </c>
      <c r="G168" s="13">
        <f t="shared" si="24"/>
        <v>9953</v>
      </c>
      <c r="H168" s="232"/>
      <c r="I168" s="232"/>
      <c r="J168" s="199"/>
    </row>
    <row r="169" spans="1:13">
      <c r="A169" s="230"/>
      <c r="B169" s="168"/>
      <c r="C169" s="168"/>
      <c r="D169" s="12" t="s">
        <v>244</v>
      </c>
      <c r="E169" s="12">
        <v>37</v>
      </c>
      <c r="F169" s="12">
        <v>159</v>
      </c>
      <c r="G169" s="13">
        <f t="shared" si="24"/>
        <v>5883</v>
      </c>
      <c r="H169" s="232"/>
      <c r="I169" s="232"/>
      <c r="J169" s="199"/>
    </row>
    <row r="170" spans="1:13">
      <c r="A170" s="230"/>
      <c r="B170" s="168"/>
      <c r="C170" s="168" t="s">
        <v>187</v>
      </c>
      <c r="D170" s="12" t="s">
        <v>245</v>
      </c>
      <c r="E170" s="12">
        <v>30</v>
      </c>
      <c r="F170" s="12">
        <v>275</v>
      </c>
      <c r="G170" s="13">
        <f t="shared" si="24"/>
        <v>8250</v>
      </c>
      <c r="H170" s="232">
        <f>SUM(G170:G172)</f>
        <v>27570</v>
      </c>
      <c r="I170" s="232">
        <v>17125</v>
      </c>
      <c r="J170" s="199">
        <f>I170/H170</f>
        <v>0.62114617337685896</v>
      </c>
    </row>
    <row r="171" spans="1:13">
      <c r="A171" s="230"/>
      <c r="B171" s="168"/>
      <c r="C171" s="168"/>
      <c r="D171" s="12" t="s">
        <v>246</v>
      </c>
      <c r="E171" s="12">
        <v>28</v>
      </c>
      <c r="F171" s="12">
        <v>495</v>
      </c>
      <c r="G171" s="13">
        <f t="shared" si="24"/>
        <v>13860</v>
      </c>
      <c r="H171" s="232"/>
      <c r="I171" s="232"/>
      <c r="J171" s="199"/>
    </row>
    <row r="172" spans="1:13">
      <c r="A172" s="230"/>
      <c r="B172" s="168"/>
      <c r="C172" s="168"/>
      <c r="D172" s="12" t="s">
        <v>247</v>
      </c>
      <c r="E172" s="12">
        <v>28</v>
      </c>
      <c r="F172" s="12">
        <v>195</v>
      </c>
      <c r="G172" s="13">
        <f t="shared" si="24"/>
        <v>5460</v>
      </c>
      <c r="H172" s="232"/>
      <c r="I172" s="232"/>
      <c r="J172" s="199"/>
    </row>
    <row r="173" spans="1:13">
      <c r="A173" s="230"/>
      <c r="B173" s="168"/>
      <c r="C173" s="12" t="s">
        <v>169</v>
      </c>
      <c r="D173" s="12" t="s">
        <v>248</v>
      </c>
      <c r="E173" s="12">
        <v>34</v>
      </c>
      <c r="F173" s="12">
        <v>189</v>
      </c>
      <c r="G173" s="13">
        <f t="shared" si="24"/>
        <v>6426</v>
      </c>
      <c r="H173" s="16">
        <f>G173</f>
        <v>6426</v>
      </c>
      <c r="I173" s="13">
        <v>4336</v>
      </c>
      <c r="J173" s="14">
        <f>I173/H173</f>
        <v>0.67475879240585124</v>
      </c>
    </row>
    <row r="174" spans="1:13">
      <c r="A174" s="230"/>
      <c r="B174" s="168"/>
      <c r="C174" s="12" t="s">
        <v>172</v>
      </c>
      <c r="D174" s="12" t="s">
        <v>249</v>
      </c>
      <c r="E174" s="12">
        <v>2</v>
      </c>
      <c r="F174" s="12">
        <v>183</v>
      </c>
      <c r="G174" s="13">
        <f t="shared" si="24"/>
        <v>366</v>
      </c>
      <c r="H174" s="16">
        <f t="shared" ref="H174:H176" si="31">G174</f>
        <v>366</v>
      </c>
      <c r="I174" s="13">
        <v>258</v>
      </c>
      <c r="J174" s="14">
        <f>I174/H174</f>
        <v>0.70491803278688525</v>
      </c>
    </row>
    <row r="175" spans="1:13">
      <c r="A175" s="230"/>
      <c r="B175" s="168"/>
      <c r="C175" s="12" t="s">
        <v>193</v>
      </c>
      <c r="D175" s="12" t="s">
        <v>250</v>
      </c>
      <c r="E175" s="12">
        <v>30</v>
      </c>
      <c r="F175" s="12">
        <v>189</v>
      </c>
      <c r="G175" s="13">
        <f t="shared" si="24"/>
        <v>5670</v>
      </c>
      <c r="H175" s="16">
        <f t="shared" si="31"/>
        <v>5670</v>
      </c>
      <c r="I175" s="13">
        <v>4302</v>
      </c>
      <c r="J175" s="14">
        <f>I175/H175</f>
        <v>0.7587301587301587</v>
      </c>
    </row>
    <row r="176" spans="1:13">
      <c r="A176" s="230"/>
      <c r="B176" s="168"/>
      <c r="C176" s="12" t="s">
        <v>251</v>
      </c>
      <c r="D176" s="12" t="s">
        <v>252</v>
      </c>
      <c r="E176" s="12">
        <v>30</v>
      </c>
      <c r="F176" s="12">
        <v>240</v>
      </c>
      <c r="G176" s="13">
        <f t="shared" si="24"/>
        <v>7200</v>
      </c>
      <c r="H176" s="16">
        <f t="shared" si="31"/>
        <v>7200</v>
      </c>
      <c r="I176" s="13">
        <v>5341</v>
      </c>
      <c r="J176" s="14">
        <f>I176/H176</f>
        <v>0.74180555555555561</v>
      </c>
    </row>
    <row r="177" spans="1:11">
      <c r="A177" s="230"/>
      <c r="B177" s="168"/>
      <c r="C177" s="168" t="s">
        <v>253</v>
      </c>
      <c r="D177" s="12" t="s">
        <v>254</v>
      </c>
      <c r="E177" s="12">
        <v>30</v>
      </c>
      <c r="F177" s="12">
        <v>264</v>
      </c>
      <c r="G177" s="13">
        <f t="shared" si="24"/>
        <v>7920</v>
      </c>
      <c r="H177" s="232">
        <f>SUM(G177:G180)</f>
        <v>14710</v>
      </c>
      <c r="I177" s="232">
        <v>7903</v>
      </c>
      <c r="J177" s="199">
        <f>I177/H177</f>
        <v>0.53725356900067978</v>
      </c>
    </row>
    <row r="178" spans="1:11">
      <c r="A178" s="230"/>
      <c r="B178" s="168"/>
      <c r="C178" s="168"/>
      <c r="D178" s="12" t="s">
        <v>255</v>
      </c>
      <c r="E178" s="12">
        <v>8</v>
      </c>
      <c r="F178" s="12">
        <v>283</v>
      </c>
      <c r="G178" s="13">
        <f t="shared" si="24"/>
        <v>2264</v>
      </c>
      <c r="H178" s="232"/>
      <c r="I178" s="232"/>
      <c r="J178" s="199"/>
    </row>
    <row r="179" spans="1:11">
      <c r="A179" s="230"/>
      <c r="B179" s="168"/>
      <c r="C179" s="168"/>
      <c r="D179" s="12" t="s">
        <v>256</v>
      </c>
      <c r="E179" s="12">
        <v>8</v>
      </c>
      <c r="F179" s="11">
        <v>283</v>
      </c>
      <c r="G179" s="13">
        <f t="shared" si="24"/>
        <v>2264</v>
      </c>
      <c r="H179" s="232"/>
      <c r="I179" s="232"/>
      <c r="J179" s="199"/>
    </row>
    <row r="180" spans="1:11">
      <c r="A180" s="230"/>
      <c r="B180" s="168"/>
      <c r="C180" s="168"/>
      <c r="D180" s="12" t="s">
        <v>257</v>
      </c>
      <c r="E180" s="12">
        <v>13</v>
      </c>
      <c r="F180" s="11">
        <v>174</v>
      </c>
      <c r="G180" s="13">
        <f t="shared" si="24"/>
        <v>2262</v>
      </c>
      <c r="H180" s="232"/>
      <c r="I180" s="232"/>
      <c r="J180" s="199"/>
    </row>
    <row r="181" spans="1:11">
      <c r="A181" s="230"/>
      <c r="B181" s="168"/>
      <c r="C181" s="11" t="s">
        <v>258</v>
      </c>
      <c r="D181" s="12" t="s">
        <v>259</v>
      </c>
      <c r="E181" s="12">
        <v>163</v>
      </c>
      <c r="F181" s="11">
        <v>311</v>
      </c>
      <c r="G181" s="13">
        <f t="shared" si="24"/>
        <v>50693</v>
      </c>
      <c r="H181" s="16">
        <f t="shared" ref="H181:H182" si="32">G181</f>
        <v>50693</v>
      </c>
      <c r="I181" s="16">
        <v>41924</v>
      </c>
      <c r="J181" s="14">
        <f>I181/H181</f>
        <v>0.82701753693803881</v>
      </c>
    </row>
    <row r="182" spans="1:11">
      <c r="A182" s="230"/>
      <c r="B182" s="168"/>
      <c r="C182" s="11" t="s">
        <v>260</v>
      </c>
      <c r="D182" s="12" t="s">
        <v>261</v>
      </c>
      <c r="E182" s="12">
        <v>68</v>
      </c>
      <c r="F182" s="11">
        <v>230</v>
      </c>
      <c r="G182" s="13">
        <f t="shared" si="24"/>
        <v>15640</v>
      </c>
      <c r="H182" s="16">
        <f t="shared" si="32"/>
        <v>15640</v>
      </c>
      <c r="I182" s="13">
        <v>12649</v>
      </c>
      <c r="J182" s="14">
        <f>I182/H182</f>
        <v>0.80875959079283888</v>
      </c>
    </row>
    <row r="183" spans="1:11" ht="17.25" thickBot="1">
      <c r="A183" s="29"/>
      <c r="B183" s="20"/>
      <c r="C183" s="20"/>
      <c r="D183" s="20"/>
      <c r="E183" s="20"/>
      <c r="F183" s="20"/>
      <c r="G183" s="21"/>
      <c r="H183" s="21">
        <f>SUM(H165:H182)</f>
        <v>176445</v>
      </c>
      <c r="I183" s="21">
        <f>SUM(I165:I182)</f>
        <v>118430</v>
      </c>
      <c r="J183" s="22">
        <f>I183/H183</f>
        <v>0.67120065742866053</v>
      </c>
      <c r="K183" s="36"/>
    </row>
    <row r="184" spans="1:11">
      <c r="A184" s="229" t="s">
        <v>262</v>
      </c>
      <c r="B184" s="198" t="s">
        <v>262</v>
      </c>
      <c r="C184" s="197" t="s">
        <v>187</v>
      </c>
      <c r="D184" s="23" t="s">
        <v>263</v>
      </c>
      <c r="E184" s="24">
        <v>31</v>
      </c>
      <c r="F184" s="24">
        <v>311</v>
      </c>
      <c r="G184" s="26">
        <f t="shared" ref="G184:G202" si="33">E184*F184</f>
        <v>9641</v>
      </c>
      <c r="H184" s="234">
        <f>SUM(G184:G185)</f>
        <v>18341</v>
      </c>
      <c r="I184" s="234">
        <v>12124</v>
      </c>
      <c r="J184" s="202">
        <f>I184/H184</f>
        <v>0.66103265906984354</v>
      </c>
      <c r="K184" s="36"/>
    </row>
    <row r="185" spans="1:11">
      <c r="A185" s="230"/>
      <c r="B185" s="168"/>
      <c r="C185" s="189"/>
      <c r="D185" s="12" t="s">
        <v>264</v>
      </c>
      <c r="E185" s="11">
        <v>30</v>
      </c>
      <c r="F185" s="11">
        <v>290</v>
      </c>
      <c r="G185" s="13">
        <f t="shared" si="33"/>
        <v>8700</v>
      </c>
      <c r="H185" s="233"/>
      <c r="I185" s="233"/>
      <c r="J185" s="203"/>
      <c r="K185" s="36"/>
    </row>
    <row r="186" spans="1:11">
      <c r="A186" s="230"/>
      <c r="B186" s="168"/>
      <c r="C186" s="189" t="s">
        <v>182</v>
      </c>
      <c r="D186" s="12" t="s">
        <v>265</v>
      </c>
      <c r="E186" s="11">
        <v>30</v>
      </c>
      <c r="F186" s="11">
        <v>338</v>
      </c>
      <c r="G186" s="13">
        <f t="shared" si="33"/>
        <v>10140</v>
      </c>
      <c r="H186" s="233">
        <f>SUM(G186:G188)</f>
        <v>23890</v>
      </c>
      <c r="I186" s="233">
        <v>20926</v>
      </c>
      <c r="J186" s="199">
        <f>I186/H186</f>
        <v>0.87593135203013817</v>
      </c>
      <c r="K186" s="36"/>
    </row>
    <row r="187" spans="1:11">
      <c r="A187" s="230"/>
      <c r="B187" s="168"/>
      <c r="C187" s="189"/>
      <c r="D187" s="12" t="s">
        <v>266</v>
      </c>
      <c r="E187" s="11">
        <v>30</v>
      </c>
      <c r="F187" s="11">
        <v>277</v>
      </c>
      <c r="G187" s="13">
        <f t="shared" si="33"/>
        <v>8310</v>
      </c>
      <c r="H187" s="233"/>
      <c r="I187" s="233"/>
      <c r="J187" s="199"/>
      <c r="K187" s="36"/>
    </row>
    <row r="188" spans="1:11">
      <c r="A188" s="230"/>
      <c r="B188" s="168"/>
      <c r="C188" s="189"/>
      <c r="D188" s="12" t="s">
        <v>267</v>
      </c>
      <c r="E188" s="11">
        <v>20</v>
      </c>
      <c r="F188" s="11">
        <v>272</v>
      </c>
      <c r="G188" s="13">
        <f t="shared" si="33"/>
        <v>5440</v>
      </c>
      <c r="H188" s="233"/>
      <c r="I188" s="233"/>
      <c r="J188" s="199"/>
      <c r="K188" s="36"/>
    </row>
    <row r="189" spans="1:11">
      <c r="A189" s="230"/>
      <c r="B189" s="168"/>
      <c r="C189" s="189" t="s">
        <v>268</v>
      </c>
      <c r="D189" s="12" t="s">
        <v>269</v>
      </c>
      <c r="E189" s="11">
        <v>30</v>
      </c>
      <c r="F189" s="11">
        <v>303</v>
      </c>
      <c r="G189" s="13">
        <f t="shared" si="33"/>
        <v>9090</v>
      </c>
      <c r="H189" s="233">
        <f>SUM(G189:G192)</f>
        <v>36210</v>
      </c>
      <c r="I189" s="233">
        <v>33541</v>
      </c>
      <c r="J189" s="203">
        <f>I189/H189</f>
        <v>0.9262910798122066</v>
      </c>
      <c r="K189" s="36"/>
    </row>
    <row r="190" spans="1:11">
      <c r="A190" s="230"/>
      <c r="B190" s="168"/>
      <c r="C190" s="189"/>
      <c r="D190" s="12" t="s">
        <v>270</v>
      </c>
      <c r="E190" s="11">
        <v>30</v>
      </c>
      <c r="F190" s="11">
        <v>264</v>
      </c>
      <c r="G190" s="13">
        <f t="shared" si="33"/>
        <v>7920</v>
      </c>
      <c r="H190" s="233"/>
      <c r="I190" s="233"/>
      <c r="J190" s="203"/>
      <c r="K190" s="36"/>
    </row>
    <row r="191" spans="1:11">
      <c r="A191" s="230"/>
      <c r="B191" s="168"/>
      <c r="C191" s="189"/>
      <c r="D191" s="12" t="s">
        <v>271</v>
      </c>
      <c r="E191" s="11">
        <v>30</v>
      </c>
      <c r="F191" s="11">
        <v>303</v>
      </c>
      <c r="G191" s="13">
        <f t="shared" si="33"/>
        <v>9090</v>
      </c>
      <c r="H191" s="233"/>
      <c r="I191" s="233"/>
      <c r="J191" s="203"/>
      <c r="K191" s="36"/>
    </row>
    <row r="192" spans="1:11">
      <c r="A192" s="230"/>
      <c r="B192" s="168"/>
      <c r="C192" s="189"/>
      <c r="D192" s="12" t="s">
        <v>272</v>
      </c>
      <c r="E192" s="11">
        <v>30</v>
      </c>
      <c r="F192" s="11">
        <v>337</v>
      </c>
      <c r="G192" s="13">
        <f t="shared" si="33"/>
        <v>10110</v>
      </c>
      <c r="H192" s="233"/>
      <c r="I192" s="233"/>
      <c r="J192" s="203"/>
      <c r="K192" s="36"/>
    </row>
    <row r="193" spans="1:11">
      <c r="A193" s="230"/>
      <c r="B193" s="168"/>
      <c r="C193" s="11" t="s">
        <v>273</v>
      </c>
      <c r="D193" s="12" t="s">
        <v>274</v>
      </c>
      <c r="E193" s="11">
        <v>13</v>
      </c>
      <c r="F193" s="11">
        <v>375</v>
      </c>
      <c r="G193" s="13">
        <f t="shared" si="33"/>
        <v>4875</v>
      </c>
      <c r="H193" s="16">
        <f>G193</f>
        <v>4875</v>
      </c>
      <c r="I193" s="16">
        <v>4077</v>
      </c>
      <c r="J193" s="15">
        <f>I193/H193</f>
        <v>0.83630769230769231</v>
      </c>
      <c r="K193" s="36"/>
    </row>
    <row r="194" spans="1:11" ht="17.25" thickBot="1">
      <c r="A194" s="29"/>
      <c r="B194" s="20"/>
      <c r="C194" s="20"/>
      <c r="D194" s="20"/>
      <c r="E194" s="20"/>
      <c r="F194" s="20"/>
      <c r="G194" s="21"/>
      <c r="H194" s="21">
        <f>SUM(H184:H193)</f>
        <v>83316</v>
      </c>
      <c r="I194" s="21">
        <f>SUM(I184:I193)</f>
        <v>70668</v>
      </c>
      <c r="J194" s="22">
        <f>I194/H194</f>
        <v>0.84819242402419703</v>
      </c>
      <c r="K194" s="36"/>
    </row>
    <row r="195" spans="1:11">
      <c r="A195" s="30" t="s">
        <v>275</v>
      </c>
      <c r="B195" s="26" t="s">
        <v>276</v>
      </c>
      <c r="C195" s="25" t="s">
        <v>182</v>
      </c>
      <c r="D195" s="23" t="s">
        <v>277</v>
      </c>
      <c r="E195" s="25">
        <v>13</v>
      </c>
      <c r="F195" s="25">
        <v>276</v>
      </c>
      <c r="G195" s="26">
        <f t="shared" si="33"/>
        <v>3588</v>
      </c>
      <c r="H195" s="25">
        <f>G195</f>
        <v>3588</v>
      </c>
      <c r="I195" s="25">
        <v>2992</v>
      </c>
      <c r="J195" s="37">
        <f>I195/H195</f>
        <v>0.83389074693422516</v>
      </c>
      <c r="K195" s="36"/>
    </row>
    <row r="196" spans="1:11" ht="17.25" thickBot="1">
      <c r="A196" s="29"/>
      <c r="B196" s="21"/>
      <c r="C196" s="21"/>
      <c r="D196" s="20"/>
      <c r="E196" s="21"/>
      <c r="F196" s="21"/>
      <c r="G196" s="21"/>
      <c r="H196" s="21">
        <f>H195</f>
        <v>3588</v>
      </c>
      <c r="I196" s="21">
        <f>I195</f>
        <v>2992</v>
      </c>
      <c r="J196" s="22">
        <f>I196/H196</f>
        <v>0.83389074693422516</v>
      </c>
      <c r="K196" s="36"/>
    </row>
    <row r="197" spans="1:11">
      <c r="A197" s="229" t="s">
        <v>278</v>
      </c>
      <c r="B197" s="231" t="s">
        <v>279</v>
      </c>
      <c r="C197" s="234" t="s">
        <v>182</v>
      </c>
      <c r="D197" s="23" t="s">
        <v>280</v>
      </c>
      <c r="E197" s="25">
        <v>8</v>
      </c>
      <c r="F197" s="25">
        <v>248</v>
      </c>
      <c r="G197" s="26">
        <f t="shared" si="33"/>
        <v>1984</v>
      </c>
      <c r="H197" s="234">
        <f>SUM(G197:G198)</f>
        <v>12154</v>
      </c>
      <c r="I197" s="234">
        <v>10508</v>
      </c>
      <c r="J197" s="202">
        <f>I197/H197</f>
        <v>0.86457133454006907</v>
      </c>
      <c r="K197" s="36"/>
    </row>
    <row r="198" spans="1:11">
      <c r="A198" s="230"/>
      <c r="B198" s="232"/>
      <c r="C198" s="233"/>
      <c r="D198" s="12" t="s">
        <v>281</v>
      </c>
      <c r="E198" s="13">
        <v>30</v>
      </c>
      <c r="F198" s="13">
        <v>339</v>
      </c>
      <c r="G198" s="13">
        <f t="shared" si="33"/>
        <v>10170</v>
      </c>
      <c r="H198" s="233"/>
      <c r="I198" s="233"/>
      <c r="J198" s="203"/>
      <c r="K198" s="36"/>
    </row>
    <row r="199" spans="1:11">
      <c r="A199" s="230"/>
      <c r="B199" s="232"/>
      <c r="C199" s="16" t="s">
        <v>282</v>
      </c>
      <c r="D199" s="12" t="s">
        <v>283</v>
      </c>
      <c r="E199" s="13">
        <v>30</v>
      </c>
      <c r="F199" s="13">
        <v>287</v>
      </c>
      <c r="G199" s="13">
        <f t="shared" si="33"/>
        <v>8610</v>
      </c>
      <c r="H199" s="16">
        <f>G199</f>
        <v>8610</v>
      </c>
      <c r="I199" s="16">
        <v>6294</v>
      </c>
      <c r="J199" s="15">
        <f t="shared" ref="J199:J205" si="34">I199/H199</f>
        <v>0.73101045296167244</v>
      </c>
      <c r="K199" s="36"/>
    </row>
    <row r="200" spans="1:11">
      <c r="A200" s="230"/>
      <c r="B200" s="232" t="s">
        <v>284</v>
      </c>
      <c r="C200" s="16" t="s">
        <v>187</v>
      </c>
      <c r="D200" s="12" t="s">
        <v>285</v>
      </c>
      <c r="E200" s="13">
        <v>30</v>
      </c>
      <c r="F200" s="13">
        <v>300</v>
      </c>
      <c r="G200" s="13">
        <f t="shared" si="33"/>
        <v>9000</v>
      </c>
      <c r="H200" s="16">
        <f>G200</f>
        <v>9000</v>
      </c>
      <c r="I200" s="16">
        <v>8327</v>
      </c>
      <c r="J200" s="15">
        <f t="shared" si="34"/>
        <v>0.92522222222222217</v>
      </c>
      <c r="K200" s="36"/>
    </row>
    <row r="201" spans="1:11">
      <c r="A201" s="230"/>
      <c r="B201" s="232"/>
      <c r="C201" s="16" t="s">
        <v>182</v>
      </c>
      <c r="D201" s="12" t="s">
        <v>286</v>
      </c>
      <c r="E201" s="13">
        <v>30</v>
      </c>
      <c r="F201" s="13">
        <v>291</v>
      </c>
      <c r="G201" s="13">
        <f t="shared" si="33"/>
        <v>8730</v>
      </c>
      <c r="H201" s="16">
        <f>G201</f>
        <v>8730</v>
      </c>
      <c r="I201" s="16">
        <v>8003</v>
      </c>
      <c r="J201" s="15">
        <f t="shared" si="34"/>
        <v>0.9167239404352806</v>
      </c>
      <c r="K201" s="36"/>
    </row>
    <row r="202" spans="1:11">
      <c r="A202" s="230"/>
      <c r="B202" s="232"/>
      <c r="C202" s="16" t="s">
        <v>282</v>
      </c>
      <c r="D202" s="12" t="s">
        <v>287</v>
      </c>
      <c r="E202" s="13">
        <v>23</v>
      </c>
      <c r="F202" s="13">
        <v>287</v>
      </c>
      <c r="G202" s="13">
        <f t="shared" si="33"/>
        <v>6601</v>
      </c>
      <c r="H202" s="16">
        <f>G202</f>
        <v>6601</v>
      </c>
      <c r="I202" s="16">
        <v>5101</v>
      </c>
      <c r="J202" s="15">
        <f t="shared" si="34"/>
        <v>0.77276170277230727</v>
      </c>
      <c r="K202" s="36"/>
    </row>
    <row r="203" spans="1:11" ht="17.25" thickBot="1">
      <c r="A203" s="29"/>
      <c r="B203" s="21"/>
      <c r="C203" s="21"/>
      <c r="D203" s="20"/>
      <c r="E203" s="21"/>
      <c r="F203" s="21"/>
      <c r="G203" s="21"/>
      <c r="H203" s="21">
        <f>SUM(H197:H202)</f>
        <v>45095</v>
      </c>
      <c r="I203" s="21">
        <f>SUM(I197:I202)</f>
        <v>38233</v>
      </c>
      <c r="J203" s="22">
        <f t="shared" si="34"/>
        <v>0.84783235391950329</v>
      </c>
      <c r="K203" s="36"/>
    </row>
    <row r="204" spans="1:11">
      <c r="A204" s="229" t="s">
        <v>288</v>
      </c>
      <c r="B204" s="231" t="s">
        <v>289</v>
      </c>
      <c r="C204" s="25" t="s">
        <v>182</v>
      </c>
      <c r="D204" s="23" t="s">
        <v>290</v>
      </c>
      <c r="E204" s="26">
        <v>32</v>
      </c>
      <c r="F204" s="26">
        <v>291</v>
      </c>
      <c r="G204" s="26">
        <f t="shared" ref="G204:G217" si="35">E204*F204</f>
        <v>9312</v>
      </c>
      <c r="H204" s="25">
        <f>G204</f>
        <v>9312</v>
      </c>
      <c r="I204" s="25">
        <v>9276</v>
      </c>
      <c r="J204" s="37">
        <f t="shared" si="34"/>
        <v>0.99613402061855671</v>
      </c>
      <c r="K204" s="36"/>
    </row>
    <row r="205" spans="1:11">
      <c r="A205" s="230"/>
      <c r="B205" s="232"/>
      <c r="C205" s="233" t="s">
        <v>291</v>
      </c>
      <c r="D205" s="12" t="s">
        <v>292</v>
      </c>
      <c r="E205" s="13">
        <v>22</v>
      </c>
      <c r="F205" s="13">
        <v>288</v>
      </c>
      <c r="G205" s="13">
        <f t="shared" si="35"/>
        <v>6336</v>
      </c>
      <c r="H205" s="233">
        <f>SUM(G205:G206)</f>
        <v>14976</v>
      </c>
      <c r="I205" s="232">
        <v>13500</v>
      </c>
      <c r="J205" s="203">
        <f t="shared" si="34"/>
        <v>0.90144230769230771</v>
      </c>
    </row>
    <row r="206" spans="1:11">
      <c r="A206" s="230"/>
      <c r="B206" s="232"/>
      <c r="C206" s="233"/>
      <c r="D206" s="12" t="s">
        <v>293</v>
      </c>
      <c r="E206" s="13">
        <v>30</v>
      </c>
      <c r="F206" s="13">
        <v>288</v>
      </c>
      <c r="G206" s="13">
        <f t="shared" si="35"/>
        <v>8640</v>
      </c>
      <c r="H206" s="233"/>
      <c r="I206" s="232"/>
      <c r="J206" s="203"/>
    </row>
    <row r="207" spans="1:11">
      <c r="A207" s="230"/>
      <c r="B207" s="232"/>
      <c r="C207" s="16" t="s">
        <v>294</v>
      </c>
      <c r="D207" s="12" t="s">
        <v>295</v>
      </c>
      <c r="E207" s="13">
        <v>77</v>
      </c>
      <c r="F207" s="13">
        <v>377</v>
      </c>
      <c r="G207" s="13">
        <f t="shared" si="35"/>
        <v>29029</v>
      </c>
      <c r="H207" s="16">
        <f>G207</f>
        <v>29029</v>
      </c>
      <c r="I207" s="16">
        <v>23551</v>
      </c>
      <c r="J207" s="15">
        <f>I207/H207</f>
        <v>0.81129215611974237</v>
      </c>
    </row>
    <row r="208" spans="1:11">
      <c r="A208" s="230"/>
      <c r="B208" s="232" t="s">
        <v>296</v>
      </c>
      <c r="C208" s="16" t="s">
        <v>251</v>
      </c>
      <c r="D208" s="12" t="s">
        <v>297</v>
      </c>
      <c r="E208" s="13">
        <v>30</v>
      </c>
      <c r="F208" s="13">
        <v>195</v>
      </c>
      <c r="G208" s="13">
        <f t="shared" si="35"/>
        <v>5850</v>
      </c>
      <c r="H208" s="16">
        <f t="shared" ref="H208:H210" si="36">G208</f>
        <v>5850</v>
      </c>
      <c r="I208" s="16">
        <v>4980</v>
      </c>
      <c r="J208" s="15">
        <f>I208/H208</f>
        <v>0.85128205128205126</v>
      </c>
    </row>
    <row r="209" spans="1:11">
      <c r="A209" s="230"/>
      <c r="B209" s="232"/>
      <c r="C209" s="16" t="s">
        <v>193</v>
      </c>
      <c r="D209" s="12" t="s">
        <v>298</v>
      </c>
      <c r="E209" s="13">
        <v>30</v>
      </c>
      <c r="F209" s="13">
        <v>189</v>
      </c>
      <c r="G209" s="13">
        <f t="shared" si="35"/>
        <v>5670</v>
      </c>
      <c r="H209" s="16">
        <f t="shared" si="36"/>
        <v>5670</v>
      </c>
      <c r="I209" s="16">
        <v>4980</v>
      </c>
      <c r="J209" s="15">
        <f>I209/H209</f>
        <v>0.87830687830687826</v>
      </c>
    </row>
    <row r="210" spans="1:11">
      <c r="A210" s="230"/>
      <c r="B210" s="232"/>
      <c r="C210" s="16" t="s">
        <v>169</v>
      </c>
      <c r="D210" s="12" t="s">
        <v>299</v>
      </c>
      <c r="E210" s="13">
        <v>30</v>
      </c>
      <c r="F210" s="13">
        <v>189</v>
      </c>
      <c r="G210" s="13">
        <f t="shared" si="35"/>
        <v>5670</v>
      </c>
      <c r="H210" s="16">
        <f t="shared" si="36"/>
        <v>5670</v>
      </c>
      <c r="I210" s="16">
        <v>4710</v>
      </c>
      <c r="J210" s="15">
        <f>I210/H210</f>
        <v>0.8306878306878307</v>
      </c>
    </row>
    <row r="211" spans="1:11">
      <c r="A211" s="230"/>
      <c r="B211" s="232"/>
      <c r="C211" s="233" t="s">
        <v>172</v>
      </c>
      <c r="D211" s="12" t="s">
        <v>300</v>
      </c>
      <c r="E211" s="13">
        <v>30</v>
      </c>
      <c r="F211" s="13">
        <v>189</v>
      </c>
      <c r="G211" s="13">
        <f t="shared" si="35"/>
        <v>5670</v>
      </c>
      <c r="H211" s="233">
        <f>SUM(G211:G212)</f>
        <v>11340</v>
      </c>
      <c r="I211" s="233">
        <v>10633</v>
      </c>
      <c r="J211" s="203">
        <f>I211/H211</f>
        <v>0.93765432098765433</v>
      </c>
      <c r="K211" s="36"/>
    </row>
    <row r="212" spans="1:11">
      <c r="A212" s="230"/>
      <c r="B212" s="232"/>
      <c r="C212" s="233"/>
      <c r="D212" s="12" t="s">
        <v>301</v>
      </c>
      <c r="E212" s="13">
        <v>30</v>
      </c>
      <c r="F212" s="13">
        <v>189</v>
      </c>
      <c r="G212" s="13">
        <f t="shared" si="35"/>
        <v>5670</v>
      </c>
      <c r="H212" s="233"/>
      <c r="I212" s="233"/>
      <c r="J212" s="203"/>
      <c r="K212" s="36"/>
    </row>
    <row r="213" spans="1:11">
      <c r="A213" s="230"/>
      <c r="B213" s="13" t="s">
        <v>302</v>
      </c>
      <c r="C213" s="16" t="s">
        <v>172</v>
      </c>
      <c r="D213" s="12" t="s">
        <v>303</v>
      </c>
      <c r="E213" s="13">
        <v>24</v>
      </c>
      <c r="F213" s="13">
        <v>189</v>
      </c>
      <c r="G213" s="13">
        <f t="shared" si="35"/>
        <v>4536</v>
      </c>
      <c r="H213" s="16">
        <f t="shared" ref="H213" si="37">G213</f>
        <v>4536</v>
      </c>
      <c r="I213" s="16">
        <v>3830</v>
      </c>
      <c r="J213" s="15">
        <f t="shared" ref="J213:J218" si="38">I213/H213</f>
        <v>0.84435626102292771</v>
      </c>
      <c r="K213" s="36"/>
    </row>
    <row r="214" spans="1:11" ht="17.25" thickBot="1">
      <c r="A214" s="29"/>
      <c r="B214" s="21"/>
      <c r="C214" s="21"/>
      <c r="D214" s="20"/>
      <c r="E214" s="21"/>
      <c r="F214" s="21"/>
      <c r="G214" s="21"/>
      <c r="H214" s="21">
        <f>SUM(H204:H213)</f>
        <v>86383</v>
      </c>
      <c r="I214" s="21">
        <f>SUM(I204:I213)</f>
        <v>75460</v>
      </c>
      <c r="J214" s="22">
        <f t="shared" si="38"/>
        <v>0.87355150897746081</v>
      </c>
      <c r="K214" s="36"/>
    </row>
    <row r="215" spans="1:11">
      <c r="A215" s="30" t="s">
        <v>304</v>
      </c>
      <c r="B215" s="26" t="s">
        <v>305</v>
      </c>
      <c r="C215" s="25" t="s">
        <v>182</v>
      </c>
      <c r="D215" s="23" t="s">
        <v>306</v>
      </c>
      <c r="E215" s="26">
        <v>18</v>
      </c>
      <c r="F215" s="26">
        <v>248</v>
      </c>
      <c r="G215" s="26">
        <f t="shared" si="35"/>
        <v>4464</v>
      </c>
      <c r="H215" s="25">
        <f t="shared" ref="H215:H217" si="39">G215</f>
        <v>4464</v>
      </c>
      <c r="I215" s="25">
        <v>3738</v>
      </c>
      <c r="J215" s="37">
        <f t="shared" si="38"/>
        <v>0.8373655913978495</v>
      </c>
      <c r="K215" s="36"/>
    </row>
    <row r="216" spans="1:11" ht="17.25" thickBot="1">
      <c r="A216" s="29"/>
      <c r="B216" s="21"/>
      <c r="C216" s="21"/>
      <c r="D216" s="20"/>
      <c r="E216" s="21"/>
      <c r="F216" s="21"/>
      <c r="G216" s="21"/>
      <c r="H216" s="21">
        <f>H215</f>
        <v>4464</v>
      </c>
      <c r="I216" s="21">
        <f>I215</f>
        <v>3738</v>
      </c>
      <c r="J216" s="22">
        <f t="shared" si="38"/>
        <v>0.8373655913978495</v>
      </c>
      <c r="K216" s="36"/>
    </row>
    <row r="217" spans="1:11">
      <c r="A217" s="30" t="s">
        <v>307</v>
      </c>
      <c r="B217" s="26" t="s">
        <v>308</v>
      </c>
      <c r="C217" s="25" t="s">
        <v>309</v>
      </c>
      <c r="D217" s="23" t="s">
        <v>310</v>
      </c>
      <c r="E217" s="26">
        <v>17</v>
      </c>
      <c r="F217" s="26">
        <v>150</v>
      </c>
      <c r="G217" s="26">
        <f t="shared" si="35"/>
        <v>2550</v>
      </c>
      <c r="H217" s="25">
        <f t="shared" si="39"/>
        <v>2550</v>
      </c>
      <c r="I217" s="25">
        <v>2185</v>
      </c>
      <c r="J217" s="37">
        <f t="shared" si="38"/>
        <v>0.85686274509803917</v>
      </c>
      <c r="K217" s="36"/>
    </row>
    <row r="218" spans="1:11" ht="17.25" thickBot="1">
      <c r="A218" s="29"/>
      <c r="B218" s="20"/>
      <c r="C218" s="20"/>
      <c r="D218" s="20"/>
      <c r="E218" s="20"/>
      <c r="F218" s="20"/>
      <c r="G218" s="20"/>
      <c r="H218" s="21">
        <f>H217</f>
        <v>2550</v>
      </c>
      <c r="I218" s="21">
        <f>I217</f>
        <v>2185</v>
      </c>
      <c r="J218" s="22">
        <f t="shared" si="38"/>
        <v>0.85686274509803917</v>
      </c>
      <c r="K218" s="36"/>
    </row>
    <row r="219" spans="1:11">
      <c r="H219" s="38">
        <f>SUM(H218,H216,H214,H203,H196,H194,H183,H164,H141,H120,H111,H107,H103,H101,H97,H39)</f>
        <v>1499611</v>
      </c>
      <c r="I219" s="38">
        <f>SUM(I218,I216,I214,I203,I196,I194,I183,I164,I141,I120,I111,I107,I103,I101,I97,I39)</f>
        <v>1213659</v>
      </c>
      <c r="J219" s="39">
        <f>I219/H219</f>
        <v>0.80931588258555054</v>
      </c>
      <c r="K219" s="36"/>
    </row>
    <row r="220" spans="1:11">
      <c r="H220" s="40"/>
      <c r="I220" s="40"/>
      <c r="J220" s="41"/>
      <c r="K220" s="36"/>
    </row>
    <row r="221" spans="1:11">
      <c r="H221" s="40"/>
      <c r="I221" s="40"/>
      <c r="J221" s="41"/>
      <c r="K221" s="36"/>
    </row>
    <row r="222" spans="1:11">
      <c r="H222" s="40"/>
      <c r="I222" s="40"/>
      <c r="J222" s="41"/>
      <c r="K222" s="36"/>
    </row>
    <row r="223" spans="1:11">
      <c r="H223" s="40"/>
      <c r="I223" s="40"/>
      <c r="J223" s="41"/>
      <c r="K223" s="36"/>
    </row>
    <row r="224" spans="1:11">
      <c r="H224" s="40"/>
      <c r="I224" s="40"/>
      <c r="J224" s="41"/>
      <c r="K224" s="36"/>
    </row>
    <row r="225" spans="8:11">
      <c r="H225" s="40"/>
      <c r="I225" s="40"/>
      <c r="J225" s="41"/>
      <c r="K225" s="36"/>
    </row>
  </sheetData>
  <mergeCells count="200">
    <mergeCell ref="C9:C10"/>
    <mergeCell ref="H9:H10"/>
    <mergeCell ref="I9:I10"/>
    <mergeCell ref="J9:J10"/>
    <mergeCell ref="C12:C13"/>
    <mergeCell ref="H12:H13"/>
    <mergeCell ref="I12:I13"/>
    <mergeCell ref="J12:J13"/>
    <mergeCell ref="A3:A39"/>
    <mergeCell ref="B3:B13"/>
    <mergeCell ref="C3:C4"/>
    <mergeCell ref="H3:H4"/>
    <mergeCell ref="I3:I4"/>
    <mergeCell ref="J3:J4"/>
    <mergeCell ref="C6:C8"/>
    <mergeCell ref="H6:H8"/>
    <mergeCell ref="I6:I8"/>
    <mergeCell ref="J6:J8"/>
    <mergeCell ref="B14:B21"/>
    <mergeCell ref="B22:B32"/>
    <mergeCell ref="C23:C24"/>
    <mergeCell ref="H23:H24"/>
    <mergeCell ref="I23:I24"/>
    <mergeCell ref="J23:J24"/>
    <mergeCell ref="C26:C27"/>
    <mergeCell ref="H26:H27"/>
    <mergeCell ref="I26:I27"/>
    <mergeCell ref="J26:J27"/>
    <mergeCell ref="B33:B37"/>
    <mergeCell ref="A40:A96"/>
    <mergeCell ref="B40:B47"/>
    <mergeCell ref="C44:C45"/>
    <mergeCell ref="E44:E45"/>
    <mergeCell ref="F44:F45"/>
    <mergeCell ref="C59:C60"/>
    <mergeCell ref="C73:C74"/>
    <mergeCell ref="C79:C81"/>
    <mergeCell ref="C93:C94"/>
    <mergeCell ref="H53:H55"/>
    <mergeCell ref="I53:I55"/>
    <mergeCell ref="J53:J55"/>
    <mergeCell ref="C57:C58"/>
    <mergeCell ref="H57:H58"/>
    <mergeCell ref="I57:I58"/>
    <mergeCell ref="J57:J58"/>
    <mergeCell ref="G44:G45"/>
    <mergeCell ref="H44:H45"/>
    <mergeCell ref="I44:I45"/>
    <mergeCell ref="J44:J45"/>
    <mergeCell ref="C48:C50"/>
    <mergeCell ref="H48:H50"/>
    <mergeCell ref="I48:I50"/>
    <mergeCell ref="J48:J50"/>
    <mergeCell ref="C53:C55"/>
    <mergeCell ref="H59:H60"/>
    <mergeCell ref="I59:I60"/>
    <mergeCell ref="J59:J60"/>
    <mergeCell ref="B61:B62"/>
    <mergeCell ref="B63:B82"/>
    <mergeCell ref="C65:C67"/>
    <mergeCell ref="H65:H67"/>
    <mergeCell ref="I65:I67"/>
    <mergeCell ref="J65:J67"/>
    <mergeCell ref="C68:C69"/>
    <mergeCell ref="B48:B60"/>
    <mergeCell ref="H73:H74"/>
    <mergeCell ref="I73:I74"/>
    <mergeCell ref="J73:J74"/>
    <mergeCell ref="C75:C77"/>
    <mergeCell ref="H75:H77"/>
    <mergeCell ref="I75:I77"/>
    <mergeCell ref="J75:J77"/>
    <mergeCell ref="H68:H69"/>
    <mergeCell ref="I68:I69"/>
    <mergeCell ref="J68:J69"/>
    <mergeCell ref="C70:C72"/>
    <mergeCell ref="H70:H72"/>
    <mergeCell ref="I70:I72"/>
    <mergeCell ref="J70:J72"/>
    <mergeCell ref="H79:H81"/>
    <mergeCell ref="I79:I81"/>
    <mergeCell ref="J79:J81"/>
    <mergeCell ref="B83:B94"/>
    <mergeCell ref="C83:C84"/>
    <mergeCell ref="H83:H84"/>
    <mergeCell ref="I83:I84"/>
    <mergeCell ref="J83:J84"/>
    <mergeCell ref="C86:C88"/>
    <mergeCell ref="H86:H88"/>
    <mergeCell ref="H93:H94"/>
    <mergeCell ref="I93:I94"/>
    <mergeCell ref="J93:J94"/>
    <mergeCell ref="A98:A100"/>
    <mergeCell ref="B98:B100"/>
    <mergeCell ref="A104:A106"/>
    <mergeCell ref="B105:B106"/>
    <mergeCell ref="I86:I88"/>
    <mergeCell ref="J86:J88"/>
    <mergeCell ref="C90:C92"/>
    <mergeCell ref="H90:H92"/>
    <mergeCell ref="I90:I92"/>
    <mergeCell ref="J90:J92"/>
    <mergeCell ref="I113:I114"/>
    <mergeCell ref="J113:J114"/>
    <mergeCell ref="C115:C116"/>
    <mergeCell ref="H115:H116"/>
    <mergeCell ref="I115:I116"/>
    <mergeCell ref="J115:J116"/>
    <mergeCell ref="A108:A110"/>
    <mergeCell ref="B109:B110"/>
    <mergeCell ref="A112:A119"/>
    <mergeCell ref="B112:B119"/>
    <mergeCell ref="C113:C114"/>
    <mergeCell ref="H113:H114"/>
    <mergeCell ref="C118:C119"/>
    <mergeCell ref="H118:H119"/>
    <mergeCell ref="I125:I126"/>
    <mergeCell ref="J125:J126"/>
    <mergeCell ref="C131:C135"/>
    <mergeCell ref="H131:H135"/>
    <mergeCell ref="I131:I135"/>
    <mergeCell ref="J131:J135"/>
    <mergeCell ref="I118:I119"/>
    <mergeCell ref="J118:J119"/>
    <mergeCell ref="A121:A140"/>
    <mergeCell ref="B121:B135"/>
    <mergeCell ref="C121:C124"/>
    <mergeCell ref="H121:H124"/>
    <mergeCell ref="I121:I124"/>
    <mergeCell ref="J121:J124"/>
    <mergeCell ref="C125:C126"/>
    <mergeCell ref="H125:H126"/>
    <mergeCell ref="B136:B137"/>
    <mergeCell ref="B138:B140"/>
    <mergeCell ref="A142:A163"/>
    <mergeCell ref="B142:B155"/>
    <mergeCell ref="C142:C143"/>
    <mergeCell ref="H142:H143"/>
    <mergeCell ref="C149:C151"/>
    <mergeCell ref="H149:H151"/>
    <mergeCell ref="B156:B158"/>
    <mergeCell ref="B159:B163"/>
    <mergeCell ref="I149:I151"/>
    <mergeCell ref="J149:J151"/>
    <mergeCell ref="C153:C155"/>
    <mergeCell ref="H153:H155"/>
    <mergeCell ref="I153:I155"/>
    <mergeCell ref="J153:J155"/>
    <mergeCell ref="I142:I143"/>
    <mergeCell ref="J142:J143"/>
    <mergeCell ref="C144:C145"/>
    <mergeCell ref="H144:H145"/>
    <mergeCell ref="I144:I145"/>
    <mergeCell ref="J144:J145"/>
    <mergeCell ref="C177:C180"/>
    <mergeCell ref="H177:H180"/>
    <mergeCell ref="I177:I180"/>
    <mergeCell ref="J177:J180"/>
    <mergeCell ref="A184:A193"/>
    <mergeCell ref="B184:B193"/>
    <mergeCell ref="C184:C185"/>
    <mergeCell ref="H184:H185"/>
    <mergeCell ref="I184:I185"/>
    <mergeCell ref="J184:J185"/>
    <mergeCell ref="A165:A182"/>
    <mergeCell ref="B165:B182"/>
    <mergeCell ref="C165:C169"/>
    <mergeCell ref="H165:H169"/>
    <mergeCell ref="I165:I169"/>
    <mergeCell ref="J165:J169"/>
    <mergeCell ref="C170:C172"/>
    <mergeCell ref="H170:H172"/>
    <mergeCell ref="I170:I172"/>
    <mergeCell ref="J170:J172"/>
    <mergeCell ref="A197:A202"/>
    <mergeCell ref="B197:B199"/>
    <mergeCell ref="C197:C198"/>
    <mergeCell ref="H197:H198"/>
    <mergeCell ref="I197:I198"/>
    <mergeCell ref="J197:J198"/>
    <mergeCell ref="B200:B202"/>
    <mergeCell ref="C186:C188"/>
    <mergeCell ref="H186:H188"/>
    <mergeCell ref="I186:I188"/>
    <mergeCell ref="J186:J188"/>
    <mergeCell ref="C189:C192"/>
    <mergeCell ref="H189:H192"/>
    <mergeCell ref="I189:I192"/>
    <mergeCell ref="J189:J192"/>
    <mergeCell ref="J211:J212"/>
    <mergeCell ref="A204:A213"/>
    <mergeCell ref="B204:B207"/>
    <mergeCell ref="C205:C206"/>
    <mergeCell ref="H205:H206"/>
    <mergeCell ref="I205:I206"/>
    <mergeCell ref="J205:J206"/>
    <mergeCell ref="B208:B212"/>
    <mergeCell ref="C211:C212"/>
    <mergeCell ref="H211:H212"/>
    <mergeCell ref="I211:I21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O61"/>
  <sheetViews>
    <sheetView topLeftCell="B1" zoomScale="80" zoomScaleNormal="80" workbookViewId="0">
      <selection activeCell="N54" sqref="N54"/>
    </sheetView>
  </sheetViews>
  <sheetFormatPr defaultRowHeight="16.5"/>
  <cols>
    <col min="1" max="1" width="11" hidden="1" customWidth="1"/>
    <col min="2" max="2" width="13.75" bestFit="1" customWidth="1"/>
    <col min="3" max="3" width="19.125" customWidth="1"/>
    <col min="4" max="4" width="9.375" customWidth="1"/>
    <col min="5" max="5" width="7.875" customWidth="1"/>
    <col min="6" max="6" width="9.375" customWidth="1"/>
    <col min="7" max="7" width="9.625" customWidth="1"/>
    <col min="10" max="10" width="9" style="84"/>
    <col min="11" max="11" width="8.625" customWidth="1"/>
    <col min="12" max="12" width="15.25" customWidth="1"/>
    <col min="13" max="13" width="8" customWidth="1"/>
    <col min="14" max="14" width="17.25" bestFit="1" customWidth="1"/>
    <col min="15" max="15" width="9" style="84"/>
  </cols>
  <sheetData>
    <row r="2" spans="1:15">
      <c r="A2" s="245" t="s">
        <v>1</v>
      </c>
      <c r="B2" s="246"/>
      <c r="C2" s="42" t="s">
        <v>2</v>
      </c>
      <c r="D2" s="42" t="s">
        <v>3</v>
      </c>
      <c r="E2" s="42" t="s">
        <v>4</v>
      </c>
      <c r="F2" s="42" t="s">
        <v>5</v>
      </c>
      <c r="G2" s="85" t="s">
        <v>6</v>
      </c>
      <c r="H2" s="85" t="s">
        <v>7</v>
      </c>
      <c r="I2" s="85" t="s">
        <v>8</v>
      </c>
      <c r="J2" s="44" t="s">
        <v>9</v>
      </c>
      <c r="L2" s="65"/>
      <c r="M2" s="65"/>
      <c r="N2" s="65"/>
    </row>
    <row r="3" spans="1:15">
      <c r="A3" s="190"/>
      <c r="B3" s="168" t="s">
        <v>671</v>
      </c>
      <c r="C3" s="190" t="s">
        <v>87</v>
      </c>
      <c r="D3" s="86" t="s">
        <v>672</v>
      </c>
      <c r="E3" s="86">
        <v>30</v>
      </c>
      <c r="F3" s="86">
        <v>407</v>
      </c>
      <c r="G3" s="86">
        <f>E3*F3</f>
        <v>12210</v>
      </c>
      <c r="H3" s="247">
        <f>SUM(G3:G4)</f>
        <v>12210</v>
      </c>
      <c r="I3" s="247">
        <v>9730</v>
      </c>
      <c r="J3" s="243">
        <f>I3/H3</f>
        <v>0.79688779688779687</v>
      </c>
      <c r="K3">
        <v>31130</v>
      </c>
      <c r="L3" s="65">
        <v>26299</v>
      </c>
      <c r="M3" s="87">
        <f>L3/K3</f>
        <v>0.84481207838098293</v>
      </c>
      <c r="N3" s="87"/>
    </row>
    <row r="4" spans="1:15">
      <c r="A4" s="191"/>
      <c r="B4" s="168"/>
      <c r="C4" s="192"/>
      <c r="D4" s="86" t="s">
        <v>673</v>
      </c>
      <c r="E4" s="86"/>
      <c r="F4" s="86"/>
      <c r="G4" s="86">
        <f>E4*F4</f>
        <v>0</v>
      </c>
      <c r="H4" s="247"/>
      <c r="I4" s="247"/>
      <c r="J4" s="244"/>
      <c r="L4" s="155"/>
      <c r="M4" s="87"/>
      <c r="N4" s="87"/>
    </row>
    <row r="5" spans="1:15">
      <c r="A5" s="191"/>
      <c r="B5" s="168"/>
      <c r="C5" s="88" t="s">
        <v>81</v>
      </c>
      <c r="D5" s="86" t="s">
        <v>674</v>
      </c>
      <c r="E5" s="86">
        <v>22</v>
      </c>
      <c r="F5" s="86">
        <v>305</v>
      </c>
      <c r="G5" s="86">
        <f>E5*F5</f>
        <v>6710</v>
      </c>
      <c r="H5" s="86">
        <v>6710</v>
      </c>
      <c r="I5" s="86">
        <v>5855</v>
      </c>
      <c r="J5" s="89">
        <f t="shared" ref="J5:J32" si="0">I5/H5</f>
        <v>0.8725782414307004</v>
      </c>
      <c r="L5" s="155"/>
      <c r="M5" s="65"/>
      <c r="N5" s="65"/>
    </row>
    <row r="6" spans="1:15">
      <c r="A6" s="192"/>
      <c r="B6" s="168"/>
      <c r="C6" s="88" t="s">
        <v>675</v>
      </c>
      <c r="D6" s="90" t="s">
        <v>676</v>
      </c>
      <c r="E6" s="86">
        <v>30</v>
      </c>
      <c r="F6" s="86">
        <v>407</v>
      </c>
      <c r="G6" s="86">
        <f>E6*F6</f>
        <v>12210</v>
      </c>
      <c r="H6" s="86">
        <v>12210</v>
      </c>
      <c r="I6" s="86">
        <v>10714</v>
      </c>
      <c r="J6" s="89">
        <f t="shared" si="0"/>
        <v>0.87747747747747751</v>
      </c>
      <c r="L6" s="155"/>
      <c r="M6" s="65"/>
      <c r="N6" s="65"/>
    </row>
    <row r="7" spans="1:15">
      <c r="A7" s="190"/>
      <c r="B7" s="168" t="s">
        <v>677</v>
      </c>
      <c r="C7" s="88" t="s">
        <v>87</v>
      </c>
      <c r="D7" s="91" t="s">
        <v>82</v>
      </c>
      <c r="E7" s="91">
        <v>39</v>
      </c>
      <c r="F7" s="91">
        <v>311</v>
      </c>
      <c r="G7" s="91">
        <f t="shared" ref="G7:G15" si="1">E7*F7</f>
        <v>12129</v>
      </c>
      <c r="H7" s="86">
        <f>SUM(G7:G7)</f>
        <v>12129</v>
      </c>
      <c r="I7" s="86">
        <v>7573</v>
      </c>
      <c r="J7" s="92">
        <f t="shared" si="0"/>
        <v>0.6243713414131421</v>
      </c>
      <c r="K7">
        <v>25391</v>
      </c>
      <c r="L7" s="1">
        <v>19432</v>
      </c>
      <c r="M7" s="156">
        <f t="shared" ref="M7" si="2">L7/K7</f>
        <v>0.76531054310582491</v>
      </c>
      <c r="N7" s="65"/>
      <c r="O7"/>
    </row>
    <row r="8" spans="1:15">
      <c r="A8" s="191"/>
      <c r="B8" s="168"/>
      <c r="C8" s="88" t="s">
        <v>81</v>
      </c>
      <c r="D8" s="86" t="s">
        <v>678</v>
      </c>
      <c r="E8" s="86">
        <v>22</v>
      </c>
      <c r="F8" s="86">
        <v>311</v>
      </c>
      <c r="G8" s="86">
        <f t="shared" si="1"/>
        <v>6842</v>
      </c>
      <c r="H8" s="86">
        <v>6842</v>
      </c>
      <c r="I8" s="86">
        <v>6026</v>
      </c>
      <c r="J8" s="89">
        <f t="shared" si="0"/>
        <v>0.8807366267173341</v>
      </c>
      <c r="L8" s="155"/>
      <c r="M8" s="65"/>
      <c r="N8" s="65"/>
      <c r="O8"/>
    </row>
    <row r="9" spans="1:15">
      <c r="A9" s="191"/>
      <c r="B9" s="168"/>
      <c r="C9" s="88" t="s">
        <v>679</v>
      </c>
      <c r="D9" s="86" t="s">
        <v>85</v>
      </c>
      <c r="E9" s="86">
        <v>30</v>
      </c>
      <c r="F9" s="86">
        <v>214</v>
      </c>
      <c r="G9" s="86">
        <f t="shared" si="1"/>
        <v>6420</v>
      </c>
      <c r="H9" s="86">
        <v>6420</v>
      </c>
      <c r="I9" s="86">
        <v>5833</v>
      </c>
      <c r="J9" s="89">
        <f t="shared" si="0"/>
        <v>0.90856697819314647</v>
      </c>
      <c r="L9" s="155"/>
      <c r="M9" s="65"/>
      <c r="N9" s="65"/>
      <c r="O9"/>
    </row>
    <row r="10" spans="1:15">
      <c r="A10" s="191"/>
      <c r="B10" s="168" t="s">
        <v>680</v>
      </c>
      <c r="C10" s="88" t="s">
        <v>87</v>
      </c>
      <c r="D10" s="90" t="s">
        <v>104</v>
      </c>
      <c r="E10" s="90">
        <v>21</v>
      </c>
      <c r="F10" s="90">
        <v>368</v>
      </c>
      <c r="G10" s="90">
        <f t="shared" si="1"/>
        <v>7728</v>
      </c>
      <c r="H10" s="86">
        <v>7728</v>
      </c>
      <c r="I10" s="86">
        <v>4922</v>
      </c>
      <c r="J10" s="89">
        <f t="shared" si="0"/>
        <v>0.63690476190476186</v>
      </c>
      <c r="K10" s="100">
        <v>17361</v>
      </c>
      <c r="L10" s="157">
        <v>13029</v>
      </c>
      <c r="M10" s="156">
        <f t="shared" ref="M10" si="3">L10/K10</f>
        <v>0.75047520304129944</v>
      </c>
      <c r="N10" s="65"/>
    </row>
    <row r="11" spans="1:15">
      <c r="A11" s="191"/>
      <c r="B11" s="168"/>
      <c r="C11" s="88" t="s">
        <v>81</v>
      </c>
      <c r="D11" s="90" t="s">
        <v>106</v>
      </c>
      <c r="E11" s="90">
        <v>18</v>
      </c>
      <c r="F11" s="90">
        <v>300</v>
      </c>
      <c r="G11" s="90">
        <f t="shared" si="1"/>
        <v>5400</v>
      </c>
      <c r="H11" s="86">
        <v>5400</v>
      </c>
      <c r="I11" s="90">
        <v>4541</v>
      </c>
      <c r="J11" s="89">
        <f t="shared" si="0"/>
        <v>0.84092592592592597</v>
      </c>
      <c r="L11" s="65"/>
      <c r="M11" s="94"/>
      <c r="N11" s="65"/>
    </row>
    <row r="12" spans="1:15">
      <c r="A12" s="191"/>
      <c r="B12" s="168"/>
      <c r="C12" s="95" t="s">
        <v>681</v>
      </c>
      <c r="D12" s="90" t="s">
        <v>108</v>
      </c>
      <c r="E12" s="96">
        <v>17</v>
      </c>
      <c r="F12" s="96">
        <v>249</v>
      </c>
      <c r="G12" s="96">
        <f t="shared" si="1"/>
        <v>4233</v>
      </c>
      <c r="H12" s="91">
        <v>4233</v>
      </c>
      <c r="I12" s="96">
        <v>3566</v>
      </c>
      <c r="J12" s="92">
        <f t="shared" si="0"/>
        <v>0.84242853768013226</v>
      </c>
      <c r="L12" s="65"/>
      <c r="M12" s="65"/>
      <c r="N12" s="65"/>
    </row>
    <row r="13" spans="1:15">
      <c r="A13" s="97"/>
      <c r="B13" s="12" t="s">
        <v>682</v>
      </c>
      <c r="C13" s="88" t="s">
        <v>87</v>
      </c>
      <c r="D13" s="90" t="s">
        <v>263</v>
      </c>
      <c r="E13" s="96">
        <v>12</v>
      </c>
      <c r="F13" s="96">
        <v>269</v>
      </c>
      <c r="G13" s="96">
        <f t="shared" si="1"/>
        <v>3228</v>
      </c>
      <c r="H13" s="86">
        <v>3228</v>
      </c>
      <c r="I13" s="86">
        <v>2732</v>
      </c>
      <c r="J13" s="89">
        <f t="shared" si="0"/>
        <v>0.84634448574969023</v>
      </c>
      <c r="L13" s="65"/>
      <c r="M13" s="65">
        <v>84.6</v>
      </c>
      <c r="N13" s="65"/>
    </row>
    <row r="14" spans="1:15">
      <c r="A14" s="190"/>
      <c r="B14" s="190" t="s">
        <v>683</v>
      </c>
      <c r="C14" s="88" t="s">
        <v>87</v>
      </c>
      <c r="D14" s="86" t="s">
        <v>252</v>
      </c>
      <c r="E14" s="86">
        <v>22</v>
      </c>
      <c r="F14" s="86">
        <v>269</v>
      </c>
      <c r="G14" s="86">
        <f t="shared" si="1"/>
        <v>5918</v>
      </c>
      <c r="H14" s="86">
        <v>5918</v>
      </c>
      <c r="I14" s="86">
        <v>3999</v>
      </c>
      <c r="J14" s="89">
        <f t="shared" si="0"/>
        <v>0.67573504562352149</v>
      </c>
      <c r="K14" s="100">
        <v>11018</v>
      </c>
      <c r="L14" s="157">
        <v>7958</v>
      </c>
      <c r="M14" s="156">
        <f t="shared" ref="M14" si="4">L14/K14</f>
        <v>0.72227264476311492</v>
      </c>
      <c r="N14" s="65"/>
    </row>
    <row r="15" spans="1:15">
      <c r="A15" s="192"/>
      <c r="B15" s="192"/>
      <c r="C15" s="88" t="s">
        <v>81</v>
      </c>
      <c r="D15" s="86" t="s">
        <v>684</v>
      </c>
      <c r="E15" s="86">
        <v>17</v>
      </c>
      <c r="F15" s="86">
        <v>300</v>
      </c>
      <c r="G15" s="86">
        <f t="shared" si="1"/>
        <v>5100</v>
      </c>
      <c r="H15" s="86">
        <v>5100</v>
      </c>
      <c r="I15" s="86">
        <v>3959</v>
      </c>
      <c r="J15" s="89">
        <f t="shared" si="0"/>
        <v>0.77627450980392154</v>
      </c>
      <c r="L15" s="65"/>
      <c r="M15" s="65"/>
      <c r="N15" s="65"/>
    </row>
    <row r="16" spans="1:15">
      <c r="A16" s="190"/>
      <c r="B16" s="97" t="s">
        <v>685</v>
      </c>
      <c r="C16" s="98" t="s">
        <v>87</v>
      </c>
      <c r="D16" s="86" t="s">
        <v>686</v>
      </c>
      <c r="E16" s="86">
        <v>26</v>
      </c>
      <c r="F16" s="86">
        <v>248</v>
      </c>
      <c r="G16" s="86">
        <f t="shared" ref="G16:G32" si="5">F16*E16</f>
        <v>6448</v>
      </c>
      <c r="H16" s="86">
        <v>6448</v>
      </c>
      <c r="I16" s="86">
        <v>2780</v>
      </c>
      <c r="J16" s="89">
        <f t="shared" si="0"/>
        <v>0.43114143920595532</v>
      </c>
      <c r="K16" s="100"/>
      <c r="L16" s="65"/>
      <c r="M16" s="65">
        <v>43.1</v>
      </c>
      <c r="N16" s="65"/>
    </row>
    <row r="17" spans="1:14">
      <c r="A17" s="191"/>
      <c r="B17" s="62" t="s">
        <v>687</v>
      </c>
      <c r="C17" s="98" t="s">
        <v>81</v>
      </c>
      <c r="D17" s="86" t="s">
        <v>688</v>
      </c>
      <c r="E17" s="86">
        <v>9</v>
      </c>
      <c r="F17" s="86">
        <v>300</v>
      </c>
      <c r="G17" s="86">
        <f t="shared" si="5"/>
        <v>2700</v>
      </c>
      <c r="H17" s="86">
        <v>2700</v>
      </c>
      <c r="I17" s="86">
        <v>2169</v>
      </c>
      <c r="J17" s="89">
        <f t="shared" si="0"/>
        <v>0.80333333333333334</v>
      </c>
      <c r="K17" s="100"/>
      <c r="L17" s="65"/>
      <c r="M17" s="65">
        <v>80.3</v>
      </c>
      <c r="N17" s="65"/>
    </row>
    <row r="18" spans="1:14">
      <c r="A18" s="191"/>
      <c r="B18" s="99" t="s">
        <v>689</v>
      </c>
      <c r="C18" s="99" t="s">
        <v>17</v>
      </c>
      <c r="D18" s="86" t="s">
        <v>690</v>
      </c>
      <c r="E18" s="86">
        <v>13</v>
      </c>
      <c r="F18" s="86">
        <v>218</v>
      </c>
      <c r="G18" s="86">
        <f t="shared" si="5"/>
        <v>2834</v>
      </c>
      <c r="H18" s="86">
        <v>2834</v>
      </c>
      <c r="I18" s="86">
        <v>2312</v>
      </c>
      <c r="J18" s="89">
        <f t="shared" si="0"/>
        <v>0.81580804516584338</v>
      </c>
      <c r="K18" s="100"/>
      <c r="L18" s="65"/>
      <c r="M18" s="65">
        <v>81.599999999999994</v>
      </c>
      <c r="N18" s="65"/>
    </row>
    <row r="19" spans="1:14">
      <c r="A19" s="191"/>
      <c r="B19" s="99"/>
      <c r="C19" s="99"/>
      <c r="D19" s="86"/>
      <c r="E19" s="86"/>
      <c r="F19" s="86"/>
      <c r="G19" s="86"/>
      <c r="H19" s="86"/>
      <c r="I19" s="86"/>
      <c r="J19" s="89"/>
      <c r="K19" s="100"/>
      <c r="L19" s="65"/>
      <c r="M19" s="65"/>
      <c r="N19" s="65"/>
    </row>
    <row r="20" spans="1:14">
      <c r="B20" s="101" t="s">
        <v>691</v>
      </c>
      <c r="C20" s="99" t="s">
        <v>17</v>
      </c>
      <c r="D20" s="86" t="s">
        <v>692</v>
      </c>
      <c r="E20" s="86">
        <v>17</v>
      </c>
      <c r="F20" s="86">
        <v>218</v>
      </c>
      <c r="G20" s="86">
        <f t="shared" si="5"/>
        <v>3706</v>
      </c>
      <c r="H20" s="86">
        <v>3706</v>
      </c>
      <c r="I20" s="86">
        <v>3010</v>
      </c>
      <c r="J20" s="89">
        <f t="shared" si="0"/>
        <v>0.81219643820831089</v>
      </c>
      <c r="K20" s="100">
        <v>12596</v>
      </c>
      <c r="L20" s="157">
        <v>11498</v>
      </c>
      <c r="M20" s="156">
        <f t="shared" ref="M20" si="6">L20/K20</f>
        <v>0.91282946967291201</v>
      </c>
      <c r="N20" s="65"/>
    </row>
    <row r="21" spans="1:14">
      <c r="B21" s="102"/>
      <c r="C21" s="103" t="s">
        <v>693</v>
      </c>
      <c r="D21" s="93" t="s">
        <v>694</v>
      </c>
      <c r="E21" s="93">
        <v>13</v>
      </c>
      <c r="F21" s="93">
        <v>268</v>
      </c>
      <c r="G21" s="86">
        <f t="shared" si="5"/>
        <v>3484</v>
      </c>
      <c r="H21" s="93">
        <v>8890</v>
      </c>
      <c r="I21" s="93">
        <v>8488</v>
      </c>
      <c r="J21" s="89">
        <f t="shared" si="0"/>
        <v>0.95478065241844767</v>
      </c>
      <c r="K21" s="100"/>
      <c r="L21" s="65"/>
      <c r="M21" s="65"/>
      <c r="N21" s="65"/>
    </row>
    <row r="22" spans="1:14">
      <c r="B22" s="99"/>
      <c r="C22" s="99"/>
      <c r="D22" s="86"/>
      <c r="E22" s="91">
        <v>17</v>
      </c>
      <c r="F22" s="91">
        <v>318</v>
      </c>
      <c r="G22" s="91">
        <f t="shared" si="5"/>
        <v>5406</v>
      </c>
      <c r="H22" s="104"/>
      <c r="I22" s="104"/>
      <c r="J22" s="105"/>
      <c r="L22" s="65"/>
      <c r="M22" s="65"/>
      <c r="N22" s="65"/>
    </row>
    <row r="23" spans="1:14">
      <c r="B23" s="99" t="s">
        <v>695</v>
      </c>
      <c r="C23" s="99" t="s">
        <v>17</v>
      </c>
      <c r="D23" s="86" t="s">
        <v>696</v>
      </c>
      <c r="E23" s="86">
        <v>18</v>
      </c>
      <c r="F23" s="86">
        <v>218</v>
      </c>
      <c r="G23" s="86">
        <f t="shared" si="5"/>
        <v>3924</v>
      </c>
      <c r="H23" s="86">
        <v>3924</v>
      </c>
      <c r="I23" s="86">
        <v>1918</v>
      </c>
      <c r="J23" s="89">
        <f t="shared" si="0"/>
        <v>0.48878695208970441</v>
      </c>
      <c r="K23" s="100"/>
      <c r="L23" s="65"/>
      <c r="M23" s="65">
        <v>48.9</v>
      </c>
      <c r="N23" s="65"/>
    </row>
    <row r="24" spans="1:14">
      <c r="B24" s="97" t="s">
        <v>697</v>
      </c>
      <c r="C24" s="99" t="s">
        <v>17</v>
      </c>
      <c r="D24" s="86" t="s">
        <v>698</v>
      </c>
      <c r="E24" s="86">
        <v>13</v>
      </c>
      <c r="F24" s="86">
        <v>330</v>
      </c>
      <c r="G24" s="86">
        <f t="shared" si="5"/>
        <v>4290</v>
      </c>
      <c r="H24" s="86">
        <v>4290</v>
      </c>
      <c r="I24" s="86">
        <v>3015</v>
      </c>
      <c r="J24" s="89">
        <f t="shared" si="0"/>
        <v>0.70279720279720281</v>
      </c>
      <c r="K24" s="100">
        <v>8982</v>
      </c>
      <c r="L24" s="157">
        <v>6200</v>
      </c>
      <c r="M24" s="156">
        <f t="shared" ref="M24:M26" si="7">L24/K24</f>
        <v>0.69026942774437761</v>
      </c>
      <c r="N24" s="65"/>
    </row>
    <row r="25" spans="1:14">
      <c r="B25" s="9"/>
      <c r="C25" s="99" t="s">
        <v>699</v>
      </c>
      <c r="D25" s="86" t="s">
        <v>700</v>
      </c>
      <c r="E25" s="86">
        <v>17</v>
      </c>
      <c r="F25" s="86">
        <v>276</v>
      </c>
      <c r="G25" s="86">
        <f t="shared" si="5"/>
        <v>4692</v>
      </c>
      <c r="H25" s="86">
        <v>4692</v>
      </c>
      <c r="I25" s="86">
        <v>3185</v>
      </c>
      <c r="J25" s="89">
        <f t="shared" si="0"/>
        <v>0.67881500426257457</v>
      </c>
      <c r="K25" s="100"/>
      <c r="L25" s="65"/>
      <c r="M25" s="65"/>
      <c r="N25" s="65"/>
    </row>
    <row r="26" spans="1:14">
      <c r="B26" s="97" t="s">
        <v>701</v>
      </c>
      <c r="C26" s="99" t="s">
        <v>87</v>
      </c>
      <c r="D26" s="86" t="s">
        <v>702</v>
      </c>
      <c r="E26" s="86">
        <v>30</v>
      </c>
      <c r="F26" s="86">
        <v>277</v>
      </c>
      <c r="G26" s="86">
        <f t="shared" si="5"/>
        <v>8310</v>
      </c>
      <c r="H26" s="86">
        <v>8310</v>
      </c>
      <c r="I26" s="86">
        <v>6639</v>
      </c>
      <c r="J26" s="89">
        <f t="shared" si="0"/>
        <v>0.7989169675090253</v>
      </c>
      <c r="K26" s="100">
        <v>33548</v>
      </c>
      <c r="L26" s="157">
        <v>27438</v>
      </c>
      <c r="M26" s="156">
        <f t="shared" si="7"/>
        <v>0.81787289853344458</v>
      </c>
      <c r="N26" s="65"/>
    </row>
    <row r="27" spans="1:14">
      <c r="B27" s="106"/>
      <c r="C27" s="99" t="s">
        <v>81</v>
      </c>
      <c r="D27" s="86" t="s">
        <v>703</v>
      </c>
      <c r="E27" s="86">
        <v>30</v>
      </c>
      <c r="F27" s="86">
        <v>495</v>
      </c>
      <c r="G27" s="86">
        <f t="shared" si="5"/>
        <v>14850</v>
      </c>
      <c r="H27" s="86">
        <v>14850</v>
      </c>
      <c r="I27" s="86">
        <v>11948</v>
      </c>
      <c r="J27" s="89">
        <f t="shared" si="0"/>
        <v>0.80457912457912462</v>
      </c>
      <c r="K27" s="100"/>
      <c r="L27" s="65"/>
      <c r="M27" s="65"/>
      <c r="N27" s="65"/>
    </row>
    <row r="28" spans="1:14">
      <c r="B28" s="9"/>
      <c r="C28" s="99" t="s">
        <v>704</v>
      </c>
      <c r="D28" s="86" t="s">
        <v>705</v>
      </c>
      <c r="E28" s="86">
        <v>28</v>
      </c>
      <c r="F28" s="86">
        <v>371</v>
      </c>
      <c r="G28" s="86">
        <f t="shared" si="5"/>
        <v>10388</v>
      </c>
      <c r="H28" s="86">
        <v>10388</v>
      </c>
      <c r="I28" s="86">
        <v>8851</v>
      </c>
      <c r="J28" s="89">
        <f t="shared" si="0"/>
        <v>0.85204081632653061</v>
      </c>
      <c r="L28" s="65"/>
      <c r="M28" s="65"/>
      <c r="N28" s="65"/>
    </row>
    <row r="29" spans="1:14">
      <c r="B29" s="62" t="s">
        <v>706</v>
      </c>
      <c r="C29" s="99" t="s">
        <v>707</v>
      </c>
      <c r="D29" s="62"/>
      <c r="E29" s="62">
        <v>13</v>
      </c>
      <c r="F29" s="62">
        <v>292</v>
      </c>
      <c r="G29" s="86">
        <f t="shared" si="5"/>
        <v>3796</v>
      </c>
      <c r="H29" s="62">
        <v>3796</v>
      </c>
      <c r="I29" s="62">
        <v>2422</v>
      </c>
      <c r="J29" s="89">
        <f t="shared" si="0"/>
        <v>0.63804004214963117</v>
      </c>
      <c r="L29" s="65"/>
      <c r="M29" s="65">
        <v>63.8</v>
      </c>
      <c r="N29" s="65"/>
    </row>
    <row r="30" spans="1:14">
      <c r="B30" s="62" t="s">
        <v>708</v>
      </c>
      <c r="C30" s="99" t="s">
        <v>704</v>
      </c>
      <c r="D30" s="86" t="s">
        <v>709</v>
      </c>
      <c r="E30" s="86">
        <v>22</v>
      </c>
      <c r="F30" s="86">
        <v>293</v>
      </c>
      <c r="G30" s="86">
        <f t="shared" si="5"/>
        <v>6446</v>
      </c>
      <c r="H30" s="86">
        <v>6446</v>
      </c>
      <c r="I30" s="86">
        <v>5439</v>
      </c>
      <c r="J30" s="89">
        <f t="shared" si="0"/>
        <v>0.84377908780639155</v>
      </c>
      <c r="K30" s="154"/>
      <c r="L30" s="65"/>
      <c r="M30" s="65">
        <v>84.4</v>
      </c>
      <c r="N30" s="65"/>
    </row>
    <row r="31" spans="1:14">
      <c r="B31" s="62" t="s">
        <v>710</v>
      </c>
      <c r="C31" s="99" t="s">
        <v>707</v>
      </c>
      <c r="D31" s="86" t="s">
        <v>711</v>
      </c>
      <c r="E31" s="86">
        <v>22</v>
      </c>
      <c r="F31" s="86">
        <v>292</v>
      </c>
      <c r="G31" s="86">
        <f t="shared" si="5"/>
        <v>6424</v>
      </c>
      <c r="H31" s="86">
        <v>6424</v>
      </c>
      <c r="I31" s="86">
        <v>4942</v>
      </c>
      <c r="J31" s="89">
        <f t="shared" si="0"/>
        <v>0.76930261519302612</v>
      </c>
      <c r="K31" s="100"/>
      <c r="L31" s="65"/>
      <c r="M31" s="65">
        <v>76.900000000000006</v>
      </c>
      <c r="N31" s="65"/>
    </row>
    <row r="32" spans="1:14">
      <c r="B32" s="62" t="s">
        <v>712</v>
      </c>
      <c r="C32" s="99" t="s">
        <v>713</v>
      </c>
      <c r="D32" s="62" t="s">
        <v>714</v>
      </c>
      <c r="E32" s="62">
        <v>29</v>
      </c>
      <c r="F32" s="62">
        <v>336</v>
      </c>
      <c r="G32" s="86">
        <f t="shared" si="5"/>
        <v>9744</v>
      </c>
      <c r="H32" s="62">
        <v>9744</v>
      </c>
      <c r="I32" s="62">
        <v>8055</v>
      </c>
      <c r="J32" s="89">
        <f t="shared" si="0"/>
        <v>0.82666256157635465</v>
      </c>
      <c r="L32" s="65"/>
      <c r="M32" s="65">
        <v>82.7</v>
      </c>
      <c r="N32" s="65"/>
    </row>
    <row r="33" spans="2:14">
      <c r="B33" s="99" t="s">
        <v>715</v>
      </c>
      <c r="C33" s="99" t="s">
        <v>228</v>
      </c>
      <c r="D33" s="107"/>
      <c r="E33" s="99">
        <v>8</v>
      </c>
      <c r="F33" s="99">
        <v>311</v>
      </c>
      <c r="G33" s="90">
        <f>F33*E33</f>
        <v>2488</v>
      </c>
      <c r="H33" s="99">
        <v>2488</v>
      </c>
      <c r="I33" s="99">
        <v>1984</v>
      </c>
      <c r="J33" s="108">
        <f>I33/H33</f>
        <v>0.797427652733119</v>
      </c>
      <c r="L33" s="65"/>
      <c r="M33" s="65">
        <v>80</v>
      </c>
      <c r="N33" s="65"/>
    </row>
    <row r="34" spans="2:14">
      <c r="B34" s="99"/>
      <c r="C34" s="99"/>
      <c r="D34" s="86"/>
      <c r="E34" s="86"/>
      <c r="F34" s="86"/>
      <c r="G34" s="86"/>
      <c r="H34" s="86"/>
      <c r="I34" s="86"/>
      <c r="J34" s="89"/>
      <c r="L34" s="65"/>
      <c r="M34" s="65"/>
      <c r="N34" s="65"/>
    </row>
    <row r="35" spans="2:14">
      <c r="B35" s="95" t="s">
        <v>716</v>
      </c>
      <c r="C35" s="95" t="s">
        <v>87</v>
      </c>
      <c r="D35" s="91" t="s">
        <v>717</v>
      </c>
      <c r="E35" s="91">
        <v>17</v>
      </c>
      <c r="F35" s="91">
        <v>269</v>
      </c>
      <c r="G35" s="91">
        <f>E35*F35</f>
        <v>4573</v>
      </c>
      <c r="H35" s="91">
        <f>SUM(G35:G35)</f>
        <v>4573</v>
      </c>
      <c r="I35" s="91">
        <v>3456</v>
      </c>
      <c r="J35" s="92">
        <f>I35/H35</f>
        <v>0.75574021430133387</v>
      </c>
      <c r="K35">
        <v>27745</v>
      </c>
      <c r="L35" s="65">
        <v>21554</v>
      </c>
      <c r="M35" s="156">
        <f t="shared" ref="M35" si="8">L35/K35</f>
        <v>0.7768606956208326</v>
      </c>
      <c r="N35" s="65"/>
    </row>
    <row r="36" spans="2:14">
      <c r="B36" s="109"/>
      <c r="C36" s="88" t="s">
        <v>81</v>
      </c>
      <c r="D36" s="86" t="s">
        <v>718</v>
      </c>
      <c r="E36" s="86">
        <v>25</v>
      </c>
      <c r="F36" s="86">
        <v>300</v>
      </c>
      <c r="G36" s="86">
        <f t="shared" ref="G36:G49" si="9">F36*E36</f>
        <v>7500</v>
      </c>
      <c r="H36" s="86">
        <v>7500</v>
      </c>
      <c r="I36" s="86">
        <v>5274</v>
      </c>
      <c r="J36" s="89">
        <f>I36/H36</f>
        <v>0.70320000000000005</v>
      </c>
      <c r="L36" s="65"/>
      <c r="M36" s="65"/>
      <c r="N36" s="65"/>
    </row>
    <row r="37" spans="2:14">
      <c r="B37" s="109"/>
      <c r="C37" s="95" t="s">
        <v>719</v>
      </c>
      <c r="D37" s="86" t="s">
        <v>720</v>
      </c>
      <c r="E37" s="86">
        <v>30</v>
      </c>
      <c r="F37" s="86">
        <v>349</v>
      </c>
      <c r="G37" s="86">
        <f t="shared" si="9"/>
        <v>10470</v>
      </c>
      <c r="H37" s="95">
        <f>SUM(G37:G38)</f>
        <v>15672</v>
      </c>
      <c r="I37" s="95">
        <v>12824</v>
      </c>
      <c r="J37" s="110">
        <f>I37/H37</f>
        <v>0.81827462991322109</v>
      </c>
      <c r="L37" s="65"/>
      <c r="M37" s="65"/>
      <c r="N37" s="65"/>
    </row>
    <row r="38" spans="2:14">
      <c r="B38" s="104"/>
      <c r="C38" s="104"/>
      <c r="D38" s="86" t="s">
        <v>721</v>
      </c>
      <c r="E38" s="91">
        <v>18</v>
      </c>
      <c r="F38" s="91">
        <v>289</v>
      </c>
      <c r="G38" s="91">
        <f t="shared" si="9"/>
        <v>5202</v>
      </c>
      <c r="H38" s="104"/>
      <c r="I38" s="104"/>
      <c r="J38" s="105"/>
      <c r="L38" s="65"/>
      <c r="M38" s="65"/>
      <c r="N38" s="65"/>
    </row>
    <row r="39" spans="2:14">
      <c r="B39" s="97" t="s">
        <v>722</v>
      </c>
      <c r="C39" s="98" t="s">
        <v>87</v>
      </c>
      <c r="D39" s="86" t="s">
        <v>723</v>
      </c>
      <c r="E39" s="86">
        <v>30</v>
      </c>
      <c r="F39" s="86">
        <v>248</v>
      </c>
      <c r="G39" s="86">
        <f t="shared" si="9"/>
        <v>7440</v>
      </c>
      <c r="H39" s="86">
        <v>7440</v>
      </c>
      <c r="I39" s="86">
        <v>5051</v>
      </c>
      <c r="J39" s="89">
        <f t="shared" ref="J39:J49" si="10">I39/H39</f>
        <v>0.67889784946236564</v>
      </c>
      <c r="L39" s="65"/>
      <c r="M39" s="65"/>
      <c r="N39" s="65"/>
    </row>
    <row r="40" spans="2:14">
      <c r="B40" s="9"/>
      <c r="C40" s="98" t="s">
        <v>724</v>
      </c>
      <c r="D40" s="86" t="s">
        <v>725</v>
      </c>
      <c r="E40" s="86">
        <v>30</v>
      </c>
      <c r="F40" s="86">
        <v>510</v>
      </c>
      <c r="G40" s="86">
        <f t="shared" si="9"/>
        <v>15300</v>
      </c>
      <c r="H40" s="86">
        <v>15300</v>
      </c>
      <c r="I40" s="86">
        <v>12351</v>
      </c>
      <c r="J40" s="89">
        <f t="shared" si="10"/>
        <v>0.80725490196078431</v>
      </c>
      <c r="L40" s="65"/>
      <c r="M40" s="65"/>
      <c r="N40" s="65"/>
    </row>
    <row r="41" spans="2:14">
      <c r="B41" s="62" t="s">
        <v>726</v>
      </c>
      <c r="C41" s="99" t="s">
        <v>17</v>
      </c>
      <c r="D41" s="86" t="s">
        <v>727</v>
      </c>
      <c r="E41" s="86">
        <v>13</v>
      </c>
      <c r="F41" s="86">
        <v>248</v>
      </c>
      <c r="G41" s="86">
        <f t="shared" si="9"/>
        <v>3224</v>
      </c>
      <c r="H41" s="86">
        <v>3224</v>
      </c>
      <c r="I41" s="86">
        <v>2682</v>
      </c>
      <c r="J41" s="89">
        <f t="shared" si="10"/>
        <v>0.83188585607940446</v>
      </c>
      <c r="L41" s="65"/>
      <c r="M41" s="65"/>
      <c r="N41" s="65"/>
    </row>
    <row r="42" spans="2:14">
      <c r="B42" s="62" t="s">
        <v>728</v>
      </c>
      <c r="C42" s="99" t="s">
        <v>729</v>
      </c>
      <c r="D42" s="86" t="s">
        <v>730</v>
      </c>
      <c r="E42" s="86">
        <v>52</v>
      </c>
      <c r="F42" s="86">
        <v>380</v>
      </c>
      <c r="G42" s="86">
        <f t="shared" si="9"/>
        <v>19760</v>
      </c>
      <c r="H42" s="86">
        <v>19760</v>
      </c>
      <c r="I42" s="86">
        <v>8169</v>
      </c>
      <c r="J42" s="89">
        <f t="shared" si="10"/>
        <v>0.41341093117408906</v>
      </c>
      <c r="L42" s="65"/>
      <c r="M42" s="65"/>
      <c r="N42" s="65"/>
    </row>
    <row r="43" spans="2:14">
      <c r="B43" s="62" t="s">
        <v>731</v>
      </c>
      <c r="C43" s="99" t="s">
        <v>732</v>
      </c>
      <c r="D43" s="62" t="s">
        <v>733</v>
      </c>
      <c r="E43" s="62">
        <v>30</v>
      </c>
      <c r="F43" s="62">
        <v>486</v>
      </c>
      <c r="G43" s="86">
        <f t="shared" si="9"/>
        <v>14580</v>
      </c>
      <c r="H43" s="62">
        <v>14580</v>
      </c>
      <c r="I43" s="62">
        <v>9222</v>
      </c>
      <c r="J43" s="89">
        <f t="shared" si="10"/>
        <v>0.63251028806584364</v>
      </c>
      <c r="L43" s="65"/>
      <c r="M43" s="65"/>
      <c r="N43" s="65"/>
    </row>
    <row r="44" spans="2:14">
      <c r="B44" s="97" t="s">
        <v>734</v>
      </c>
      <c r="C44" s="98" t="s">
        <v>87</v>
      </c>
      <c r="D44" s="86" t="s">
        <v>735</v>
      </c>
      <c r="E44" s="86">
        <v>30</v>
      </c>
      <c r="F44" s="86">
        <v>218</v>
      </c>
      <c r="G44" s="91">
        <f t="shared" si="9"/>
        <v>6540</v>
      </c>
      <c r="H44" s="86">
        <v>6540</v>
      </c>
      <c r="I44" s="86">
        <v>5696</v>
      </c>
      <c r="J44" s="89">
        <f t="shared" si="10"/>
        <v>0.87094801223241591</v>
      </c>
      <c r="K44" s="100">
        <v>25262</v>
      </c>
      <c r="L44" s="157">
        <v>23775</v>
      </c>
      <c r="M44" s="156">
        <f t="shared" ref="M44" si="11">L44/K44</f>
        <v>0.94113688544058272</v>
      </c>
      <c r="N44" s="65"/>
    </row>
    <row r="45" spans="2:14">
      <c r="B45" s="106"/>
      <c r="C45" s="98" t="s">
        <v>736</v>
      </c>
      <c r="D45" s="86" t="s">
        <v>737</v>
      </c>
      <c r="E45" s="86">
        <v>30</v>
      </c>
      <c r="F45" s="86">
        <v>189</v>
      </c>
      <c r="G45" s="86">
        <f t="shared" si="9"/>
        <v>5670</v>
      </c>
      <c r="H45" s="86">
        <v>5670</v>
      </c>
      <c r="I45" s="86">
        <v>5363</v>
      </c>
      <c r="J45" s="89">
        <f t="shared" si="10"/>
        <v>0.94585537918871254</v>
      </c>
      <c r="L45" s="65"/>
      <c r="M45" s="65"/>
      <c r="N45" s="65"/>
    </row>
    <row r="46" spans="2:14">
      <c r="B46" s="106"/>
      <c r="C46" s="98" t="s">
        <v>738</v>
      </c>
      <c r="D46" s="86" t="s">
        <v>739</v>
      </c>
      <c r="E46" s="86">
        <v>60</v>
      </c>
      <c r="F46" s="86">
        <v>128</v>
      </c>
      <c r="G46" s="86">
        <f t="shared" si="9"/>
        <v>7680</v>
      </c>
      <c r="H46" s="86">
        <v>7680</v>
      </c>
      <c r="I46" s="86">
        <v>5893</v>
      </c>
      <c r="J46" s="89">
        <f t="shared" si="10"/>
        <v>0.76731770833333335</v>
      </c>
      <c r="L46" s="65"/>
      <c r="M46" s="65"/>
      <c r="N46" s="65"/>
    </row>
    <row r="47" spans="2:14">
      <c r="B47" s="9"/>
      <c r="C47" s="98" t="s">
        <v>740</v>
      </c>
      <c r="D47" s="86" t="s">
        <v>741</v>
      </c>
      <c r="E47" s="86">
        <v>34</v>
      </c>
      <c r="F47" s="86">
        <v>158</v>
      </c>
      <c r="G47" s="86">
        <f t="shared" si="9"/>
        <v>5372</v>
      </c>
      <c r="H47" s="86">
        <v>5372</v>
      </c>
      <c r="I47" s="86">
        <v>4714</v>
      </c>
      <c r="J47" s="89">
        <f t="shared" si="10"/>
        <v>0.87751303052866714</v>
      </c>
      <c r="L47" s="65"/>
      <c r="M47" s="65"/>
      <c r="N47" s="65"/>
    </row>
    <row r="48" spans="2:14">
      <c r="B48" s="111" t="s">
        <v>742</v>
      </c>
      <c r="C48" s="99" t="s">
        <v>17</v>
      </c>
      <c r="D48" s="86" t="s">
        <v>743</v>
      </c>
      <c r="E48" s="86">
        <v>18</v>
      </c>
      <c r="F48" s="86">
        <v>218</v>
      </c>
      <c r="G48" s="86">
        <f t="shared" si="9"/>
        <v>3924</v>
      </c>
      <c r="H48" s="86">
        <v>3924</v>
      </c>
      <c r="I48" s="86">
        <v>2109</v>
      </c>
      <c r="J48" s="89">
        <f t="shared" si="10"/>
        <v>0.53746177370030579</v>
      </c>
      <c r="L48" s="65"/>
      <c r="M48" s="65"/>
      <c r="N48" s="65"/>
    </row>
    <row r="49" spans="2:14">
      <c r="B49" s="112"/>
      <c r="C49" s="99" t="s">
        <v>744</v>
      </c>
      <c r="D49" s="86" t="s">
        <v>745</v>
      </c>
      <c r="E49" s="86">
        <v>30</v>
      </c>
      <c r="F49" s="86">
        <v>252</v>
      </c>
      <c r="G49" s="86">
        <f t="shared" si="9"/>
        <v>7560</v>
      </c>
      <c r="H49" s="91">
        <f>SUM(G49:G49)</f>
        <v>7560</v>
      </c>
      <c r="I49" s="91">
        <v>6891</v>
      </c>
      <c r="J49" s="92">
        <f t="shared" si="10"/>
        <v>0.91150793650793649</v>
      </c>
      <c r="L49" s="65"/>
      <c r="M49" s="65"/>
      <c r="N49" s="65"/>
    </row>
    <row r="50" spans="2:14">
      <c r="B50" s="111" t="s">
        <v>746</v>
      </c>
      <c r="C50" s="99" t="s">
        <v>747</v>
      </c>
      <c r="D50" s="86" t="s">
        <v>748</v>
      </c>
      <c r="E50" s="86">
        <v>13</v>
      </c>
      <c r="F50" s="86">
        <v>158</v>
      </c>
      <c r="G50" s="86">
        <f t="shared" ref="G50:G60" si="12">F50*E50</f>
        <v>2054</v>
      </c>
      <c r="H50" s="86">
        <v>2054</v>
      </c>
      <c r="I50" s="86">
        <v>1789</v>
      </c>
      <c r="J50" s="89">
        <f t="shared" ref="J50:J60" si="13">I50/H50</f>
        <v>0.87098344693281404</v>
      </c>
      <c r="L50" s="65"/>
      <c r="M50" s="65"/>
      <c r="N50" s="65"/>
    </row>
    <row r="51" spans="2:14">
      <c r="B51" s="62" t="s">
        <v>749</v>
      </c>
      <c r="C51" s="99" t="s">
        <v>740</v>
      </c>
      <c r="D51" s="86" t="s">
        <v>750</v>
      </c>
      <c r="E51" s="86">
        <v>13</v>
      </c>
      <c r="F51" s="86">
        <v>158</v>
      </c>
      <c r="G51" s="86">
        <f t="shared" si="12"/>
        <v>2054</v>
      </c>
      <c r="H51" s="86">
        <v>2054</v>
      </c>
      <c r="I51" s="86">
        <v>2017</v>
      </c>
      <c r="J51" s="89">
        <f t="shared" si="13"/>
        <v>0.98198636806231743</v>
      </c>
      <c r="L51" s="65"/>
      <c r="M51" s="65"/>
      <c r="N51" s="65"/>
    </row>
    <row r="52" spans="2:14">
      <c r="B52" s="62" t="s">
        <v>751</v>
      </c>
      <c r="C52" s="99" t="s">
        <v>752</v>
      </c>
      <c r="D52" s="62" t="s">
        <v>753</v>
      </c>
      <c r="E52" s="62">
        <v>18</v>
      </c>
      <c r="F52" s="62">
        <v>128</v>
      </c>
      <c r="G52" s="86">
        <f t="shared" si="12"/>
        <v>2304</v>
      </c>
      <c r="H52" s="62">
        <v>2304</v>
      </c>
      <c r="I52" s="62">
        <v>1896</v>
      </c>
      <c r="J52" s="89">
        <f t="shared" si="13"/>
        <v>0.82291666666666663</v>
      </c>
      <c r="L52" s="65"/>
      <c r="M52" s="65"/>
      <c r="N52" s="65"/>
    </row>
    <row r="53" spans="2:14">
      <c r="B53" s="62" t="s">
        <v>754</v>
      </c>
      <c r="C53" s="99" t="s">
        <v>747</v>
      </c>
      <c r="D53" s="62" t="s">
        <v>755</v>
      </c>
      <c r="E53" s="62">
        <v>8</v>
      </c>
      <c r="F53" s="62">
        <v>148</v>
      </c>
      <c r="G53" s="86">
        <f t="shared" si="12"/>
        <v>1184</v>
      </c>
      <c r="H53" s="62">
        <v>1184</v>
      </c>
      <c r="I53" s="62">
        <v>672</v>
      </c>
      <c r="J53" s="89">
        <f t="shared" si="13"/>
        <v>0.56756756756756754</v>
      </c>
      <c r="L53" s="65"/>
      <c r="M53" s="65"/>
      <c r="N53" s="65"/>
    </row>
    <row r="54" spans="2:14">
      <c r="B54" s="62" t="s">
        <v>756</v>
      </c>
      <c r="C54" s="99" t="s">
        <v>752</v>
      </c>
      <c r="D54" s="62" t="s">
        <v>757</v>
      </c>
      <c r="E54" s="62">
        <v>29</v>
      </c>
      <c r="F54" s="62">
        <v>128</v>
      </c>
      <c r="G54" s="86">
        <f t="shared" si="12"/>
        <v>3712</v>
      </c>
      <c r="H54" s="62">
        <v>3712</v>
      </c>
      <c r="I54" s="62">
        <v>2766</v>
      </c>
      <c r="J54" s="89">
        <f t="shared" si="13"/>
        <v>0.74515086206896552</v>
      </c>
      <c r="L54" s="65"/>
      <c r="M54" s="65"/>
      <c r="N54" s="65"/>
    </row>
    <row r="55" spans="2:14">
      <c r="B55" s="111" t="s">
        <v>758</v>
      </c>
      <c r="C55" s="99" t="s">
        <v>17</v>
      </c>
      <c r="D55" s="86" t="s">
        <v>759</v>
      </c>
      <c r="E55" s="86">
        <v>13</v>
      </c>
      <c r="F55" s="86">
        <v>218</v>
      </c>
      <c r="G55" s="86">
        <f t="shared" si="12"/>
        <v>2834</v>
      </c>
      <c r="H55" s="86">
        <v>2834</v>
      </c>
      <c r="I55" s="86">
        <v>2639</v>
      </c>
      <c r="J55" s="89">
        <f t="shared" si="13"/>
        <v>0.93119266055045868</v>
      </c>
      <c r="L55" s="65"/>
      <c r="M55" s="65"/>
      <c r="N55" s="65"/>
    </row>
    <row r="56" spans="2:14">
      <c r="B56" s="112"/>
      <c r="C56" s="99" t="s">
        <v>228</v>
      </c>
      <c r="D56" s="86" t="s">
        <v>760</v>
      </c>
      <c r="E56" s="86">
        <v>13</v>
      </c>
      <c r="F56" s="86">
        <v>290</v>
      </c>
      <c r="G56" s="86">
        <f t="shared" si="12"/>
        <v>3770</v>
      </c>
      <c r="H56" s="86">
        <v>3770</v>
      </c>
      <c r="I56" s="86">
        <v>3368</v>
      </c>
      <c r="J56" s="89">
        <f t="shared" si="13"/>
        <v>0.89336870026525195</v>
      </c>
      <c r="L56" s="65"/>
      <c r="M56" s="65"/>
      <c r="N56" s="65"/>
    </row>
    <row r="57" spans="2:14">
      <c r="B57" s="8"/>
      <c r="C57" s="99" t="s">
        <v>761</v>
      </c>
      <c r="D57" s="86" t="s">
        <v>762</v>
      </c>
      <c r="E57" s="86">
        <v>36</v>
      </c>
      <c r="F57" s="86">
        <v>246</v>
      </c>
      <c r="G57" s="86">
        <f t="shared" si="12"/>
        <v>8856</v>
      </c>
      <c r="H57" s="86">
        <v>8856</v>
      </c>
      <c r="I57" s="86">
        <v>5586</v>
      </c>
      <c r="J57" s="89">
        <f t="shared" si="13"/>
        <v>0.6307588075880759</v>
      </c>
      <c r="L57" s="65"/>
      <c r="M57" s="65"/>
      <c r="N57" s="65"/>
    </row>
    <row r="58" spans="2:14">
      <c r="B58" s="62" t="s">
        <v>763</v>
      </c>
      <c r="C58" s="99" t="s">
        <v>764</v>
      </c>
      <c r="D58" s="62" t="s">
        <v>765</v>
      </c>
      <c r="E58" s="62">
        <v>9</v>
      </c>
      <c r="F58" s="62">
        <v>166</v>
      </c>
      <c r="G58" s="86">
        <f t="shared" si="12"/>
        <v>1494</v>
      </c>
      <c r="H58" s="62">
        <v>1494</v>
      </c>
      <c r="I58" s="62">
        <v>1205</v>
      </c>
      <c r="J58" s="89">
        <f t="shared" si="13"/>
        <v>0.80655957161981262</v>
      </c>
      <c r="L58" s="65"/>
      <c r="M58" s="65"/>
      <c r="N58" s="65"/>
    </row>
    <row r="59" spans="2:14">
      <c r="B59" s="62" t="s">
        <v>766</v>
      </c>
      <c r="C59" s="99" t="s">
        <v>764</v>
      </c>
      <c r="D59" s="62" t="s">
        <v>767</v>
      </c>
      <c r="E59" s="62">
        <v>21</v>
      </c>
      <c r="F59" s="62">
        <v>220</v>
      </c>
      <c r="G59" s="86">
        <f t="shared" si="12"/>
        <v>4620</v>
      </c>
      <c r="H59" s="62">
        <v>4620</v>
      </c>
      <c r="I59" s="62">
        <v>3624</v>
      </c>
      <c r="J59" s="89">
        <f t="shared" si="13"/>
        <v>0.78441558441558445</v>
      </c>
      <c r="L59" s="65"/>
      <c r="M59" s="65"/>
      <c r="N59" s="65"/>
    </row>
    <row r="60" spans="2:14">
      <c r="B60" s="62" t="s">
        <v>768</v>
      </c>
      <c r="C60" s="99" t="s">
        <v>769</v>
      </c>
      <c r="D60" s="62" t="s">
        <v>770</v>
      </c>
      <c r="E60" s="62">
        <v>21</v>
      </c>
      <c r="F60" s="62">
        <v>270</v>
      </c>
      <c r="G60" s="86">
        <f t="shared" si="12"/>
        <v>5670</v>
      </c>
      <c r="H60" s="62">
        <v>5670</v>
      </c>
      <c r="I60" s="62">
        <v>2216</v>
      </c>
      <c r="J60" s="89">
        <f t="shared" si="13"/>
        <v>0.39082892416225751</v>
      </c>
      <c r="L60" s="65"/>
      <c r="M60" s="65"/>
      <c r="N60" s="65"/>
    </row>
    <row r="61" spans="2:14">
      <c r="G61" s="93">
        <f>SUM(G3:G60)</f>
        <v>351405</v>
      </c>
      <c r="H61">
        <f>SUM(H3:H60)</f>
        <v>351405</v>
      </c>
      <c r="I61">
        <f>SUM(I3:I60)</f>
        <v>264080</v>
      </c>
      <c r="J61" s="84">
        <v>0.70830000000000004</v>
      </c>
      <c r="L61" s="65"/>
      <c r="M61" s="65"/>
      <c r="N61" s="65"/>
    </row>
  </sheetData>
  <mergeCells count="13">
    <mergeCell ref="A2:B2"/>
    <mergeCell ref="A3:A6"/>
    <mergeCell ref="B3:B6"/>
    <mergeCell ref="C3:C4"/>
    <mergeCell ref="H3:H4"/>
    <mergeCell ref="A14:A15"/>
    <mergeCell ref="B14:B15"/>
    <mergeCell ref="A16:A19"/>
    <mergeCell ref="J3:J4"/>
    <mergeCell ref="A7:A12"/>
    <mergeCell ref="B7:B9"/>
    <mergeCell ref="B10:B12"/>
    <mergeCell ref="I3:I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6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일본</vt:lpstr>
      <vt:lpstr>중국</vt:lpstr>
      <vt:lpstr>미주&amp;대양주</vt:lpstr>
      <vt:lpstr>동남아</vt:lpstr>
      <vt:lpstr>유럽&amp;특수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2006-09-13T11:19:49Z</dcterms:created>
  <dcterms:modified xsi:type="dcterms:W3CDTF">2019-12-03T08:35:59Z</dcterms:modified>
</cp:coreProperties>
</file>